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PS 001" sheetId="2" r:id="rId2"/>
    <sheet name="SO 001" sheetId="3" r:id="rId3"/>
    <sheet name="SO 002" sheetId="4" r:id="rId4"/>
    <sheet name="SO 101" sheetId="5" r:id="rId5"/>
    <sheet name="SO 151" sheetId="6" r:id="rId6"/>
    <sheet name="SO 201" sheetId="7" r:id="rId7"/>
    <sheet name="SO 202" sheetId="8" r:id="rId8"/>
    <sheet name="SO 401" sheetId="9" r:id="rId9"/>
    <sheet name="SO 402" sheetId="10" r:id="rId10"/>
    <sheet name="SO 411" sheetId="11" r:id="rId11"/>
    <sheet name="SO 801" sheetId="12" r:id="rId12"/>
    <sheet name="VON" sheetId="13" r:id="rId13"/>
  </sheets>
  <definedNames/>
  <calcPr/>
  <webPublishing/>
</workbook>
</file>

<file path=xl/sharedStrings.xml><?xml version="1.0" encoding="utf-8"?>
<sst xmlns="http://schemas.openxmlformats.org/spreadsheetml/2006/main" count="3254" uniqueCount="875">
  <si>
    <t>Firma: EHL &amp; KOUMAR ARCHITEKTI s.r.o.</t>
  </si>
  <si>
    <t>Rekapitulace ceny</t>
  </si>
  <si>
    <t>Stavba: 21-35 - NADCHOD PŘES I/35 (POLIKLINIKA)</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</si>
  <si>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</si>
  <si>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</si>
  <si>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</si>
  <si>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</si>
  <si>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</si>
  <si>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</si>
  <si>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</si>
  <si>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</si>
  <si>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</si>
  <si>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</si>
  <si>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</si>
  <si>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</si>
  <si>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21-35</t>
  </si>
  <si>
    <t>NADCHOD PŘES I/35 (POLIKLINIKA)</t>
  </si>
  <si>
    <t>O</t>
  </si>
  <si>
    <t>Rozpočet:</t>
  </si>
  <si>
    <t>0,00</t>
  </si>
  <si>
    <t>15,00</t>
  </si>
  <si>
    <t>21,00</t>
  </si>
  <si>
    <t>3</t>
  </si>
  <si>
    <t>2</t>
  </si>
  <si>
    <t>PS 001</t>
  </si>
  <si>
    <t>Výtah</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</si>
  <si>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</si>
  <si>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</si>
  <si>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</si>
  <si>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</si>
  <si>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</si>
  <si>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</si>
  <si>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</si>
  <si>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</si>
  <si>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</si>
  <si>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</si>
  <si>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</si>
  <si>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</si>
  <si>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</si>
  <si>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</si>
  <si>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</si>
  <si>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</si>
  <si>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</si>
  <si>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</si>
  <si>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</si>
  <si>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</si>
  <si>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02742.R</t>
  </si>
  <si>
    <t/>
  </si>
  <si>
    <t>VÝTAH</t>
  </si>
  <si>
    <t>KPL</t>
  </si>
  <si>
    <t>PP</t>
  </si>
  <si>
    <t>kompletní dodávka a osazení konstrukce výtahu dle parametrů v zadání (dle cenové nabídky, předpoklad kompletní realizace subdodavatelem)</t>
  </si>
  <si>
    <t>VV</t>
  </si>
  <si>
    <t>SO 001</t>
  </si>
  <si>
    <t>Příprava území</t>
  </si>
  <si>
    <t>014102</t>
  </si>
  <si>
    <t>a</t>
  </si>
  <si>
    <t>POPLATKY ZA SKLÁDKU</t>
  </si>
  <si>
    <t>T</t>
  </si>
  <si>
    <t>zemina - odhad 1,9 t/m3</t>
  </si>
  <si>
    <t>pol. 121108: 20,2*1,9=38,380 [A]</t>
  </si>
  <si>
    <t>b</t>
  </si>
  <si>
    <t>pór.zdivo - odhad 1,7 t/m3</t>
  </si>
  <si>
    <t>pol. 966148: 4,973*1,7=8,454 [A]</t>
  </si>
  <si>
    <t>c</t>
  </si>
  <si>
    <t>beton - odhad 2,4 t/m3</t>
  </si>
  <si>
    <t>pol. 966158: 2,477*2,4=5,945 [A]</t>
  </si>
  <si>
    <t>02943</t>
  </si>
  <si>
    <t>OSTATNÍ POŽADAVKY - VYPRACOVÁNÍ RDS</t>
  </si>
  <si>
    <t>Zemní práce</t>
  </si>
  <si>
    <t>11120</t>
  </si>
  <si>
    <t>ODSTRANĚNÍ KŘOVIN</t>
  </si>
  <si>
    <t>M2</t>
  </si>
  <si>
    <t>vč. likvidace dřevní hmoty dle dispozic zhotovitele</t>
  </si>
  <si>
    <t>11201</t>
  </si>
  <si>
    <t>KÁCENÍ STROMŮ D KMENE DO 0,5M S ODSTRANĚNÍM PAŘEZŮ</t>
  </si>
  <si>
    <t>KUS</t>
  </si>
  <si>
    <t>7</t>
  </si>
  <si>
    <t>121108</t>
  </si>
  <si>
    <t>SEJMUTÍ ORNICE NEBO LESNÍ PŮDY S ODVOZEM DO 20KM</t>
  </si>
  <si>
    <t>M3</t>
  </si>
  <si>
    <t>Předpoklad drn, degradovaná ornice nevhodná pro další použití, vč. odvozu na recyklační středisko / trvalou skládku dle dispozic zhotovitele, vzdálenost uvedena orientačně</t>
  </si>
  <si>
    <t>skrývka ornice (humusové vrstvy 200 mm): 101*0,2=20,200 [A]</t>
  </si>
  <si>
    <t>8</t>
  </si>
  <si>
    <t>17120</t>
  </si>
  <si>
    <t>ULOŽENÍ SYPANINY DO NÁSYPŮ A NA SKLÁDKY BEZ ZHUTNĚNÍ</t>
  </si>
  <si>
    <t>pol. 121108</t>
  </si>
  <si>
    <t>17180</t>
  </si>
  <si>
    <t>ULOŽENÍ SYPANINY DO NÁSYPŮ Z NAKUPOVANÝCH MATERIÁLŮ</t>
  </si>
  <si>
    <t>zasypání zeminou po vybourání stávajících asfaltových chodníků: 14=14,000 [A] 
zasypání zeminou po vybourání stávajících základových konstrukcí lávky: 150=150,000 [B] 
zasypání zeminou vhodnou do násypu komunikací: 15,2=15,200 [C] 
Celkem: A+B+C=179,200 [D]</t>
  </si>
  <si>
    <t>18481</t>
  </si>
  <si>
    <t>OCHRANA STROMŮ BEDNĚNÍM</t>
  </si>
  <si>
    <t>prům. bedněním 1,5/1,5m, v. do 2m: 16*4*1,5*2=192,000 [A]</t>
  </si>
  <si>
    <t>Základy</t>
  </si>
  <si>
    <t>11</t>
  </si>
  <si>
    <t>27231</t>
  </si>
  <si>
    <t>ZÁKLADY Z PROSTÉHO BETONU</t>
  </si>
  <si>
    <t>doplnění základů stávající protihlukové zdi a drátěného plotu - odhad: 10,0*0,25+12,5*0,1=3,750 [A]</t>
  </si>
  <si>
    <t>Svislé konstrukce</t>
  </si>
  <si>
    <t>12</t>
  </si>
  <si>
    <t>34723</t>
  </si>
  <si>
    <t>STĚNY PROTIHLUKOVÉ Z CIHEL PÁLENÝCH</t>
  </si>
  <si>
    <t>doplnění stávající protihlukové zdi, výška nad terénem 1200 mm, tl. 250 mm: 10,0*1,5*0,25=3,750 [A]</t>
  </si>
  <si>
    <t>Vodorovné konstrukce</t>
  </si>
  <si>
    <t>13</t>
  </si>
  <si>
    <t>43119.R</t>
  </si>
  <si>
    <t>SCHODIŠŤ KONSTR Z DÍLCŮ KAMENNÝCH - ROZEBRÁNÍ A ZPĚTNÉ OSAZENÍ SCHODIŠTĚ A BOČNÍCH ZÍDEK S ÚPRAVAMI</t>
  </si>
  <si>
    <t>kompletní provedení dle popisu přílohy "Úpravy stávajícího schodiště" - přeskládání a příp. úpravy stávajících prvků - bude upřesněno.</t>
  </si>
  <si>
    <t>Přidružená stavební výroba</t>
  </si>
  <si>
    <t>14</t>
  </si>
  <si>
    <t>767911.R</t>
  </si>
  <si>
    <t>OPLOCENÍ Z DRÁTĚNÉHO PLETIVA VČETNĚ SLOUPKŮ A VZPĚR</t>
  </si>
  <si>
    <t>M</t>
  </si>
  <si>
    <t>doplnění stávajícího drátěného plotu, výška 1,8 m: 12,5=12,500 [A]</t>
  </si>
  <si>
    <t>Ostatní konstrukce a práce</t>
  </si>
  <si>
    <t>15</t>
  </si>
  <si>
    <t>914522</t>
  </si>
  <si>
    <t>DOPR ZNAČ VELKOPLOŠ OCEL LAMELY FÓLIE TŘ 2 - MONT S PŘESUNEM</t>
  </si>
  <si>
    <t>Přesun SDZ z lávky do nové polohy</t>
  </si>
  <si>
    <t>1ks IS9a (vel. do 8m2): 8=8,000 [A]</t>
  </si>
  <si>
    <t>16</t>
  </si>
  <si>
    <t>914527</t>
  </si>
  <si>
    <t>DOPR ZNAČ VELKOPL OCEL LAMELY FÓLIE TŘ 2 - DEMONT Z PORTÁLU</t>
  </si>
  <si>
    <t>17</t>
  </si>
  <si>
    <t>914981</t>
  </si>
  <si>
    <t>SLOUPKY A STOJKY DZ Z PŘÍHRAD KONSTR DOD A MONTÁŽ</t>
  </si>
  <si>
    <t>Přesun SDZ z lávky do nové polohy 
příhradové stojky vetknuté do žb základu, vč. příp. úpravy okolní keřovité zeleně</t>
  </si>
  <si>
    <t>18</t>
  </si>
  <si>
    <t>966148</t>
  </si>
  <si>
    <t>BOURÁNÍ KONSTRUKCÍ Z CIHEL A TVÁRNIC S ODVOZEM DO 20KM</t>
  </si>
  <si>
    <t>vč. odvozu a uložení na recyklační středisko / trvalou skládku dle dispozic zhotovitele, vzdálenost uvedena orientačně</t>
  </si>
  <si>
    <t>bourání stávající protihlukové zdi - 
- výška nad terénem 1200 mm, tl. 250 mm: 4,3*1,5*0,25=1,613 [A] 
- výška nad terénem 1100 mm, tl. 300 mm: (4,3+5,3)*1,4*0,25=3,360 [B] 
Celkem: A+B=4,973 [C]</t>
  </si>
  <si>
    <t>19</t>
  </si>
  <si>
    <t>966158</t>
  </si>
  <si>
    <t>BOURÁNÍ KONSTRUKCÍ Z PROST BETONU S ODVOZEM DO 20KM</t>
  </si>
  <si>
    <t>bourání základů stávajících protihlukových zdi a drátěného plotu - odhad: 4,3*0,25+(4,3+5,3)*0,12+2,5*0,1=2,477 [A]</t>
  </si>
  <si>
    <t>20</t>
  </si>
  <si>
    <t>966842</t>
  </si>
  <si>
    <t>ODSTRANĚNÍ OPLOCENÍ Z DRÁT PLETIVA</t>
  </si>
  <si>
    <t>vč. likvidace - malé množství</t>
  </si>
  <si>
    <t>bourání stávajícího drátěného plotu, výška 1,8 m: 2,5=2,500 [A]</t>
  </si>
  <si>
    <t>SO 002</t>
  </si>
  <si>
    <t>Demolice lávky</t>
  </si>
  <si>
    <t>zemina - odhad 1,9 t/m3 
pol. 12273 - pol.17411</t>
  </si>
  <si>
    <t>(64,092-61,431)*1,9=5,056 [A]</t>
  </si>
  <si>
    <t>asfaltové zpevněné plochy včetně konstrukčních vrstev - odhad 2,3 t/m3 
pol. 113438</t>
  </si>
  <si>
    <t>43,5*2,3=100,050 [A]</t>
  </si>
  <si>
    <t>asfaltový kryt lávky včetně izolace 2,4 t/m3  
NEBEZPEČNÝ ODPAD 
pol. 113138</t>
  </si>
  <si>
    <t>16,146*2,4=38,750 [A]</t>
  </si>
  <si>
    <t>d</t>
  </si>
  <si>
    <t>kamenné schodnice - odhad 2,6 t/m3 
pol. 966138</t>
  </si>
  <si>
    <t>0,625*2,6=1,625 [A]</t>
  </si>
  <si>
    <t>e</t>
  </si>
  <si>
    <t>beton - odhad 2,4 t/m3 
pol. 967158</t>
  </si>
  <si>
    <t>176,180*2,4=422,832 [A]</t>
  </si>
  <si>
    <t>f</t>
  </si>
  <si>
    <t>železobeton a předpjatý beton - odhad 2,5 t/m3 
pol. 966168</t>
  </si>
  <si>
    <t>262,506*2,5=656,265 [A]</t>
  </si>
  <si>
    <t>g</t>
  </si>
  <si>
    <t>ochranná geotextilie pro ochranu vozovky při demolici NK 
odhad 1kg/m2 pro vlhkou geotextilii</t>
  </si>
  <si>
    <t>339,5*0,001=0,340 [A]</t>
  </si>
  <si>
    <t>113138</t>
  </si>
  <si>
    <t>ODSTRANĚNÍ KRYTU ZPEVNĚNÝCH PLOCH S ASFALT POJIVEM, ODVOZ DO 20KM</t>
  </si>
  <si>
    <t>odstranění krytu lávky a ramp z litého asfaltu a izolace (předpoklad NAIP) vč. odvozu a uložení na recyklační středisko / trvalou skládku dle dispozic zhotovitele, vzdálenost uvedena orientačně 
odhad tl. 70 mm</t>
  </si>
  <si>
    <t>lávka: 3,94*27,1*0,07=7,474 [A] 
rampa: (18,9*2,98+13,6*2,89-7*0,15*3)*0,07=6,473 [B] 
podesty na schodišti na O2: (2,98*1,48+3,53*6,67-0,8*0,55+1,3*3)*0,07=2,199 [C] 
Celkem: A+B+C=16,146 [D]</t>
  </si>
  <si>
    <t>113438</t>
  </si>
  <si>
    <t>ODSTRAN KRYTU ZPEVNĚNÝCH PLOCH S ASFALT POJIVEM VČET PODKLADU, ODVOZ DO 20KM</t>
  </si>
  <si>
    <t>odbourání zpevněných ploch před rampou na O1 a v okolí opěry O2 vč. odvozu a uložení na recyklační středisko dle dispozic zhotovitele, vzdálenost uvedena orientačně 
odhad celk. tl. 0,5 m</t>
  </si>
  <si>
    <t>prostor před rampou: 9*3*0,5=13,500 [A] 
prostor okolo opěry O2: (8,0*5,0+2,5*8)*0,5=30,000 [B] 
Celkem: A+B=43,500 [C]</t>
  </si>
  <si>
    <t>12273</t>
  </si>
  <si>
    <t>ODKOPÁVKY A PROKOPÁVKY OBECNÉ TŘ. I</t>
  </si>
  <si>
    <t>odtěžení zásypu dříku opěry O2 pro umožnění její demolice včetně odvozu na mezideponii pro zpětný zásyp výkopu pro zřízení pracovní plošiny 
odtěžení ochranného násypu z nakupovaných materiálu pro demolici nosné konstrukce (pol. 17180) a odvoz na mezideponii pro použití k zásypům u jiných SO</t>
  </si>
  <si>
    <t>odtěžení zásypu dříku: (2,12+2,2)*10,6+6,1*1,5*2=64,092 [A] 
odpočet přebytku zeminy - odvoz na skládku: -64,092+61,431=-2,661 [B] 
odtěžení ochranného zásypu - pol. 17180: 151,58=151,580 [C] 
Celkem: A+B+C=213,011 [D]</t>
  </si>
  <si>
    <t>122738</t>
  </si>
  <si>
    <t>ODKOPÁVKY A PROKOPÁVKY OBECNÉ TŘ. I, ODVOZ DO 20KM</t>
  </si>
  <si>
    <t>vč. odvozu a uložení na recyklační středisko / trvalou skládku dle dispozic zhotovitele, vzdálenost uvedena orientačně 
Výpočet celkového objemu odkopávek viz. pol. 12273.</t>
  </si>
  <si>
    <t>přebytek zeminy - odvoz na skládku: 64,092-61,431=2,661 [A]</t>
  </si>
  <si>
    <t>12573</t>
  </si>
  <si>
    <t>VYKOPÁVKY ZE ZEMNÍKŮ A SKLÁDEK TŘ. I</t>
  </si>
  <si>
    <t>odtěžení zeminy z mezideponie pro zásyp jámy v místě opěry O2 pro zřízení pracovní plošiny 
pol. 17120.b</t>
  </si>
  <si>
    <t>uložení na skládku 
pol. 122738</t>
  </si>
  <si>
    <t>zřízení mezideponie zeminy v prostoru staveniště</t>
  </si>
  <si>
    <t>pol. 12273: 61,431=61,431 [A] 
pol. 17180: 151,58=151,580 [B] 
Celkem: A+B=213,011 [C]</t>
  </si>
  <si>
    <t>Ochranný násyp na komunikaci pod lávkou pro demolici.</t>
  </si>
  <si>
    <t>plocha * tloušťka: 303,16*0,5=151,580 [A]</t>
  </si>
  <si>
    <t>17411</t>
  </si>
  <si>
    <t>ZÁSYP JAM A RÝH ZEMINOU SE ZHUTNĚNÍM</t>
  </si>
  <si>
    <t>zásyp jámy pro demolici dříku opěry O2 na úroveň pracovní plošiny pro vrtání</t>
  </si>
  <si>
    <t>4,517*(10,6+1,5*2)=61,431 [A]</t>
  </si>
  <si>
    <t>21461E</t>
  </si>
  <si>
    <t>SEPARAČNÍ GEOTEXTILIE DO 500G/M2</t>
  </si>
  <si>
    <t>Ochranná a separační geotextilie na komunikaci pod lávkou pro demolici 
včetně následného odstranění a odvozu na skládku</t>
  </si>
  <si>
    <t>339,5=339,500 [A]</t>
  </si>
  <si>
    <t>96613</t>
  </si>
  <si>
    <t>BOURÁNÍ KONSTRUKCÍ Z KAMENE NA MC</t>
  </si>
  <si>
    <t>Vybourání schodišťových stupnů včetně odvozu a uložení na meziskládku, očištění, uskladnění ke zpětnému použití</t>
  </si>
  <si>
    <t>schodišťové stupně: ((0,18+0,03)/2)*0,3*2,8*(12*2+13)=3,263 [A]</t>
  </si>
  <si>
    <t>966138</t>
  </si>
  <si>
    <t>BOURÁNÍ KONSTRUKCÍ Z KAMENE NA MC S ODVOZEM DO 20KM</t>
  </si>
  <si>
    <t>schodišťové stupně: ((0,18+0,03)/2)*0,3*2,8*2=0,176 [A] 
kamenná dlažba: (5*0,15*2,98+3,25*0,15+0,3*2,92+0,3*2,96)*0,1=0,449 [B] 
Celkem: A+B=0,625 [C]</t>
  </si>
  <si>
    <t>21</t>
  </si>
  <si>
    <t>966168</t>
  </si>
  <si>
    <t>BOURÁNÍ KONSTRUKCÍ ZE ŽELEZOBETONU S ODVOZEM DO 20KM</t>
  </si>
  <si>
    <t>demolice železobetonových a předpjatých částí 
vč. odvozu a uložení na recyklační středisko / trvalou skládku dle dispozic zhotovitele, vzdálenost uvedena orientačně</t>
  </si>
  <si>
    <t>Římsa na rampě u O1: 0,06*(19,8+39,2)=3,540 [A] 
Předpjaté nosníky KA: 0,36*24*5=43,200 [B] 
Dobetonávka mezi nosníky včetně spádové desky: 0,6*24=14,400 [C] 
Římsa na lávce levá: 0,132*24,5=3,234 [D] 
Římsa na lávce pravá: 0,105*24,4=2,562 [E] 
Úložný práh na O1: 1,82*5=9,100 [F] 
Opěrná zeď za úložným prahem O2: 0,6*2,9*2,8=4,872 [G] 
Opěrná zeď rampy střední u O1: 0,6*19,6*((2,8+1,7)/2)=26,460 [H] 
Opěrná zeď rampy u O1 k silnici: 0,6*17,7*((2,4+1,2)/2)=19,116 [I] 
Opěrná zeď podesty rampy u O1: 0,6*6*1,2=4,320 [J] 
Opěrná zeď u začátku rampy: 0,6*13,5*((1,7+0,7)/2)=9,720 [K] 
Opěra O2 dřík: 69,15*1=69,150 [L] 
Schodišťová deska spodní: 5,36*3,2=17,152 [M] 
Schodišťová deska podesta: 1,37*7,5=10,275 [N] 
Schodišťová deska horní: 2,62*3,25=8,515 [O] 
Zídka podél schodiště u O2: (0,25*1,4+1.2*0.6)*8,5=9,095 [P] 
Vnější římsa podél schodiště u O2: 0,35*0,3*41,5=4,358 [Q] 
Vnitřní římsa podél schodiště u O2: 1,1*0,3*5,65=1,865 [R] 
opěra O1 vlevo: 0,802*1,77=1,420 [S] 
opěra O1 vpravo: 0,821*0,185=0,152 [T] 
Celkem: A+B+C+D+E+F+G+H+I+J+K+L+M+N+O+P+Q+R+S+T=262,506 [U]</t>
  </si>
  <si>
    <t>22</t>
  </si>
  <si>
    <t>966188</t>
  </si>
  <si>
    <t>DEMONTÁŽ KONSTRUKCÍ KOVOVÝCH S ODVOZEM DO 20KM</t>
  </si>
  <si>
    <t>odstranění zábradlí a reklamních konstrukcí a tabulí DZ na lávce 
vč. odvozu a uložení do sběrného dvora dle dispozic zhotovitele, vzdálenost uvedena orientačně a převedení zisku na účet stavebníka 
odhad 50 kg/m</t>
  </si>
  <si>
    <t>zábradlí: (95,2+51,3)*0,05=7,325 [A] 
ostatní: 1,0=1,000 [B] 
Celkem: A+B=8,325 [C]</t>
  </si>
  <si>
    <t>23</t>
  </si>
  <si>
    <t>967158</t>
  </si>
  <si>
    <t>VYBOURÁNÍ ČÁSTÍ KONSTRUKCÍ BETON S ODVOZEM DO 20KM</t>
  </si>
  <si>
    <t>dobourání spádové a ložné vrstvy na schodišťovém rameni vč. odvozu a uložení na recyklační středisko / trvalou skládku dle dispozic zhotovitele, vzdálenost uvedena orientačně 
odhad průměrné tloušťky vrstvy 0,1 m</t>
  </si>
  <si>
    <t>spádová vrstva na schodišti u O2: 12,4*3,2*0,1+8,85*3,22*0,1+3,2*1,0*0,1=7,138 [A] 
výplňový beton v rampě u O1: 87,7*((3,0+0,855)/2)=169,042 [B] 
Celkem: A+B=176,180 [C]</t>
  </si>
  <si>
    <t>SO 101</t>
  </si>
  <si>
    <t>Přístupové komunikace k lávce</t>
  </si>
  <si>
    <t>zemina - odhad 1,9 t/m3 
pol. 132738 
pol. 122738 
pol. 113328 - odhad 2,2 t/m3</t>
  </si>
  <si>
    <t>pol. 132738: 5,4*1,9=10,260 [A] 
pol. 122738: 20*1,9=38,000 [B] 
pol. 113328: 27,75*2,2=61,050 [C] 
Celkem: A+B+C=109,310 [D]</t>
  </si>
  <si>
    <t>beton - předpoklad 2,4 t/m3 
pol. 96656 
pol. 113458 
pol. 587203 - maltové lože, předpoklad tl. 5 cm</t>
  </si>
  <si>
    <t>pol. 96656: 0,4*0,3*10*2,4=2,880 [A] 
pol. 113458: 2,4*2,4=5,760 [B] 
pol. 587203: 80*0,05*2,4=9,600 [C] 
Celkem: A+B+C=18,240 [D]</t>
  </si>
  <si>
    <t>asfaltové vrstvy - odhad 2,3 t/m3 
pol. 113138</t>
  </si>
  <si>
    <t>pol. 113138: 11,1*2,3=25,530 [A]</t>
  </si>
  <si>
    <t>příplatek za skládkovné v případě, že bude vybouraný materiál z asfaltových krytů vyhodnocen jako nebezpečný odpad s obsahem PAU, dle zkoušek 
pol. 113138</t>
  </si>
  <si>
    <t>02944</t>
  </si>
  <si>
    <t>OSTAT POŽADAVKY - DOKUMENTACE SKUTEČ PROVEDENÍ V DIGIT FORMĚ</t>
  </si>
  <si>
    <t>vč. příp. tištěných paré, dle SOD</t>
  </si>
  <si>
    <t>vč. odvozu a uložení na recyklační středisko dle dispozic zhotovitele, vzdálenost uvedena orientačně</t>
  </si>
  <si>
    <t>vybourání stávající asfaltové plochy po vrstvách, tl. asfaltových vrstev cca 100 mm: 111*0,1=11,100 [A]</t>
  </si>
  <si>
    <t>113328</t>
  </si>
  <si>
    <t>ODSTRAN PODKL ZPEVNĚNÝCH PLOCH Z KAMENIVA NESTMEL, ODVOZ DO 20KM</t>
  </si>
  <si>
    <t>odstranění podkladních vrstev asfaltové plochy z nestmelených vrstev cca 250 mm: 111*0,25=27,750 [A]</t>
  </si>
  <si>
    <t>113458</t>
  </si>
  <si>
    <t>ODSTRAN KRYTU ZPEVNĚNÝCH PLOCH Z BETONU VČET PODKLADU, ODVOZ DO 20KM</t>
  </si>
  <si>
    <t>včetně vybourání betonového lože, odvozu a uložení na recyklační středisko / trvalou skládku dle dispozic zhotovitele, vzdálenost uvedena orientačně</t>
  </si>
  <si>
    <t>vybourání přídlažby z betonových velkoformátových dlaždic š. 25 cm, předpoklad celk. tl. 30 cm: 8*0,3=2,400 [A]</t>
  </si>
  <si>
    <t>11353</t>
  </si>
  <si>
    <t>ODSTRANĚNÍ CHODNÍKOVÝCH KAMENNÝCH OBRUBNÍKŮ</t>
  </si>
  <si>
    <t>vč. odvozu a uložení na recyklační středisko / trvalou skládku dle dispozic zhotovitele</t>
  </si>
  <si>
    <t>rozebrání kamenných krajníků cca 130 x 200 mm, část poškozených krajníků (cca 25%): 12,5*0,25=3,125 [A]</t>
  </si>
  <si>
    <t>včetně odstranění lože, očištění obrub, odvozu suti z čištění na skládku a skládkovného (malé množství)</t>
  </si>
  <si>
    <t>rozebrání kamenných krajníků cca 130 x 200 mm, část krajníků k opětovnému použití (cca 75%): 12,5*0,75=9,375 [A]</t>
  </si>
  <si>
    <t>vč. odvozu na recyklační středisko / trvalou skládku dle dispozic zhotovitele, vzdálenost uvedena orientačně</t>
  </si>
  <si>
    <t>Výkopy: 20=20,000 [A]</t>
  </si>
  <si>
    <t>132738</t>
  </si>
  <si>
    <t>HLOUBENÍ RÝH ŠÍŘ DO 2M PAŽ I NEPAŽ TŘ. I, ODVOZ DO 20KM</t>
  </si>
  <si>
    <t>výkop pro základ opěrné zdi š. 0,30 m, hloubky min. 0,90 m, dl. 20 m: 0,3*0,9*20=5,400 [A]</t>
  </si>
  <si>
    <t>uložení na skládku</t>
  </si>
  <si>
    <t>pol. 122738: 20,0=20,000 [A] 
pol. 132738: 5,4=5,400 [B] 
Celkem: A+B=25,400 [C]</t>
  </si>
  <si>
    <t>nový materiál vhodný do aktivní zóny: 30=30,000 [A]</t>
  </si>
  <si>
    <t>18110</t>
  </si>
  <si>
    <t>ÚPRAVA PLÁNĚ SE ZHUTNĚNÍM V HORNINĚ TŘ. I</t>
  </si>
  <si>
    <t>21452</t>
  </si>
  <si>
    <t>SANAČNÍ VRSTVY Z KAMENIVA DRCENÉHO</t>
  </si>
  <si>
    <t>výměna vhodným materiálem, určí geotechnik stavby na místě samém</t>
  </si>
  <si>
    <t>případná sanace silniční pláně tl. 500 mm pod nově navrhovanými plochami: 121*0,5=60,500 [A]</t>
  </si>
  <si>
    <t>272314</t>
  </si>
  <si>
    <t>ZÁKLADY Z PROSTÉHO BETONU DO C25/30</t>
  </si>
  <si>
    <t>beton C25/30 - XC2, XF1 
včetně osazení kotevní výztuže opěrné zídky (výztuž vykázána sasmostatnou položkou 311365)</t>
  </si>
  <si>
    <t>základ opěrné zídky: 3,0=3,000 [A]</t>
  </si>
  <si>
    <t>311324</t>
  </si>
  <si>
    <t>ZDI A STĚNY PODP A VOL ZE ŽELEZOBET DO C25/30</t>
  </si>
  <si>
    <t>beton C25/30 - XC4, XD1, XF2 / XC2 XF1 
bednění stěn z prken 
včetně zohlednění složitého tvaru konstrukce a požadavku na pohledový beton</t>
  </si>
  <si>
    <t>opěrná zídka: 5=5,000 [A]</t>
  </si>
  <si>
    <t>311365</t>
  </si>
  <si>
    <t>VÝZTUŽ ZDÍ A STĚN PODP A VOL Z OCELI 10505, B500B</t>
  </si>
  <si>
    <t>výztuž B500B opěrných zídek</t>
  </si>
  <si>
    <t>451313</t>
  </si>
  <si>
    <t>PODKLADNÍ A VÝPLŇOVÉ VRSTVY Z PROSTÉHO BETONU C16/20</t>
  </si>
  <si>
    <t>beton C16/20 XF4 tl. 150 mm</t>
  </si>
  <si>
    <t>lože pro dlažbu z lomového kamene: 0,15*1=0,150 [A]</t>
  </si>
  <si>
    <t>465512</t>
  </si>
  <si>
    <t>DLAŽBY Z LOMOVÉHO KAMENE NA MC</t>
  </si>
  <si>
    <t>do lože z betonu C16/20 XF4, vyspárováno maltou MC25 XF4</t>
  </si>
  <si>
    <t>zadláždění lomovým kamenem tl. 0,2 m: 0,2*1=0,200 [A]</t>
  </si>
  <si>
    <t>Komunikace</t>
  </si>
  <si>
    <t>56330</t>
  </si>
  <si>
    <t>VOZOVKOVÉ VRSTVY ZE ŠTĚRKODRTI</t>
  </si>
  <si>
    <t>ŠDA fr. 0/32, vč. rezervy na nerovnost podkladu 10% 
plochy dlažeb, přídlažeb a varovných pásů</t>
  </si>
  <si>
    <t>podkladní vrstva konstrukce A tl. 250 mm: 0,25*(87+5+3)=23,750 [A] 
podkladní vrstva konstrukce B tl. 200 mm: 0,20*(25+1)=5,200 [B] 
Celkem: (A+B)*1,1=31,845 [C]</t>
  </si>
  <si>
    <t>24</t>
  </si>
  <si>
    <t>56360</t>
  </si>
  <si>
    <t>VOZOVKOVÉ VRSTVY Z RECYKLOVANÉHO MATERIÁLU</t>
  </si>
  <si>
    <t>R-materiál tl. 50 mm</t>
  </si>
  <si>
    <t>podkladní vrstva konstrukce B: 25*0,05=1,250 [A]</t>
  </si>
  <si>
    <t>25</t>
  </si>
  <si>
    <t>572121</t>
  </si>
  <si>
    <t>INFILTRAČNÍ POSTŘIK ASFALTOVÝ DO 1,0KG/M2</t>
  </si>
  <si>
    <t>infiltrační postřik z kationaktivní asfaltové emulze PI-C 1,0 kg/m2</t>
  </si>
  <si>
    <t>Konstrukce B: 25=25,000 [A]</t>
  </si>
  <si>
    <t>26</t>
  </si>
  <si>
    <t>572211</t>
  </si>
  <si>
    <t>SPOJOVACÍ POSTŘIK Z ASFALTU DO 0,5KG/M2</t>
  </si>
  <si>
    <t>spojovací postřik z kationaktivní asfaltové emulze PS-C 0,3 kg/m2</t>
  </si>
  <si>
    <t>27</t>
  </si>
  <si>
    <t>574A01</t>
  </si>
  <si>
    <t>ASFALTOVÝ BETON PRO OBRUSNÉ VRSTVY ACO 8</t>
  </si>
  <si>
    <t>obrusná vrstva ACO 8, tl. 50 mm</t>
  </si>
  <si>
    <t>Konstrukce B: 25*0,05=1,250 [A]</t>
  </si>
  <si>
    <t>28</t>
  </si>
  <si>
    <t>582322</t>
  </si>
  <si>
    <t>DLÁŽDĚNÉ KRYTY Z MOZAIK KOSTEK VÍCEBAREVNÝCH DO LOŽE Z MC</t>
  </si>
  <si>
    <t>chodník s krytem z kamenné mozaikové dlažby tl. 50 mm do maltového lože (MVC XF4), tl. 40 mm</t>
  </si>
  <si>
    <t>konstrukce TYP A: 87=87,000 [A] 
doplnění nových kostek pro předláždění stávající plochy 5%: 80*0,05=4,000 [B] 
Celkem: A+B=91,000 [C]</t>
  </si>
  <si>
    <t>29</t>
  </si>
  <si>
    <t>58242</t>
  </si>
  <si>
    <t>DLÁŽDĚNÉ KRYTY Z KAMEN DESEK DO LOŽE Z MC</t>
  </si>
  <si>
    <t>hladké kamenné desky š. 25 cm do maltového lože, tl. konstrukce 340 mm, varovný pás š. 40 cm v asfaltovém chodníku z reliéfní cementobetonové dlažby do maltového lože</t>
  </si>
  <si>
    <t>kontrastní přídlažba pro oddělení varovného pásu v dlážděném chodníku: 3=3,000 [A]</t>
  </si>
  <si>
    <t>30</t>
  </si>
  <si>
    <t>58252</t>
  </si>
  <si>
    <t>DLÁŽDĚNÉ KRYTY Z BETONOVÝCH DLAŽDIC DO LOŽE Z MC</t>
  </si>
  <si>
    <t>hladké cementobetonové velkoformátové dlaždice š. 25 cm do betonového lože, včetně případného doplněné poškozených navazujících asfaltových ploch vozovky</t>
  </si>
  <si>
    <t>přídlažba podél krajníku: 8=8,000 [A]</t>
  </si>
  <si>
    <t>31</t>
  </si>
  <si>
    <t>58262B</t>
  </si>
  <si>
    <t>KRYTY Z BETON DLAŽDIC SE ZÁMKEM BAREV RELIÉF TL 80MM DO LOŽE Z MC</t>
  </si>
  <si>
    <t>varovný pás š. 40 cm v asfaltovém chodníku z reliéfní cementobetonové dlažby do maltového lože, tl. konstrukce 300 mm</t>
  </si>
  <si>
    <t>32</t>
  </si>
  <si>
    <t>varovný pás š. 40 cm v dlážděném chodníku z reliéfní dlažby z umělého kamene do maltového lože, tl. konstrukce 340 mm</t>
  </si>
  <si>
    <t>33</t>
  </si>
  <si>
    <t>587203</t>
  </si>
  <si>
    <t>PŘEDLÁŽDĚNÍ KRYTU Z MOZAIKOVÝCH KOSTEK</t>
  </si>
  <si>
    <t>- vybourání stávající kamenné mozaikové dlažby, včetně vybourání maltového lože, očištění kostek a jejich uložení na stavbě pro opětovné použití, odvoz suti z čištění a lože na skládku 
- zadláždění ploch z kamenné mozaiky z původních kostek, se zachováním původního ornamentu v dlažbě - kamenná mozaika do maltového lože, využití původních kostek a případné doplnění (výměna poškozených kostek) cca 5% kostek, tl. lože cca 40 mm 
- doplnění nových kostek pol. 582322</t>
  </si>
  <si>
    <t>dle výkazu výměr: 80=80,000 [A]</t>
  </si>
  <si>
    <t>34</t>
  </si>
  <si>
    <t>711131</t>
  </si>
  <si>
    <t>IZOLACE BĚŽNÝCH KONSTRUKCÍ PROTI VOLNĚ STÉKAJÍCÍ VODĚ ASFALTOVÝMI NÁTĚRY</t>
  </si>
  <si>
    <t>izolace zasypaných částí opěrné zdi proti stékajíví vodě asfaltovými nátěry ve skladbě 1xALP + 2xALN</t>
  </si>
  <si>
    <t>pravá zeď: ((0,3+0,1)*2+0,6*2)*6,76=13,520 [A] 
levá zeď: ((0,3+0,1)*2+0,6*2)*(6,615+5,96)=25,150 [B] 
Celkem: A+B=38,670 [C]</t>
  </si>
  <si>
    <t>Potrubí</t>
  </si>
  <si>
    <t>35</t>
  </si>
  <si>
    <t>89921</t>
  </si>
  <si>
    <t>VÝŠKOVÁ ÚPRAVA POKLOPŮ</t>
  </si>
  <si>
    <t>případná rektifikace stávajících povrchových znaků podzemních IS - malý poklop: 3=3,000 [A]</t>
  </si>
  <si>
    <t>36</t>
  </si>
  <si>
    <t>917211</t>
  </si>
  <si>
    <t>ZÁHONOVÉ OBRUBY Z BETONOVÝCH OBRUBNÍKŮ ŠÍŘ 50MM</t>
  </si>
  <si>
    <t>betonový sadový obrubník 50x200 mm, dl. 1000 mm, do betonového lože s opěrou, osazení a dodávka</t>
  </si>
  <si>
    <t>37</t>
  </si>
  <si>
    <t>91743</t>
  </si>
  <si>
    <t>CHODNÍKOVÉ OBRUBY Z KAMENNÝCH KRAJNÍKŮ</t>
  </si>
  <si>
    <t>kamenný krajník 130x200 mm, dl. 500 mm, do betonového lože s opěrou, osazení a dodávka, využití nepoškozených původních krajníků (max. cca 10 m)</t>
  </si>
  <si>
    <t>38</t>
  </si>
  <si>
    <t>kamenný obrubník sadový 60x200 mm, dl. 500 mm, do betonového lože s opěrou, osazení a dodávka</t>
  </si>
  <si>
    <t>dle výkazu výměr: 36=36,000 [A]</t>
  </si>
  <si>
    <t>39</t>
  </si>
  <si>
    <t>919112</t>
  </si>
  <si>
    <t>ŘEZÁNÍ ASFALTOVÉHO KRYTU VOZOVEK TL DO 100MM</t>
  </si>
  <si>
    <t>zaříznutí živičného krytu vozovky tl. cca 100 mm pro vybourání stávajících žlabů a krajníků: 24=24,000 [A]</t>
  </si>
  <si>
    <t>40</t>
  </si>
  <si>
    <t>96656</t>
  </si>
  <si>
    <t>ODSTRANĚNÍ ŽLABŮ Z DÍLCŮ (VČET ŠTĚRBINOVÝCH) ŠÍŘKY 400MM</t>
  </si>
  <si>
    <t>včetně vybourání betonového lože, odvozu a uložení na recyklační středisko / trvalou skládku dle dispozic zhotovitele</t>
  </si>
  <si>
    <t>vybourání stávajícího betonového žlabu š. cca 40 cm: 10=10,000 [A]</t>
  </si>
  <si>
    <t>SO 151</t>
  </si>
  <si>
    <t>Dopravní opatření</t>
  </si>
  <si>
    <t>02720</t>
  </si>
  <si>
    <t>POMOC PRÁCE ZŘÍZ NEBO ZAJIŠŤ REGULACI A OCHRANU DOPRAVY</t>
  </si>
  <si>
    <t>Aktualizace / vypracování, projednání a zajištění povolení DIO s DO, zajištění DIR</t>
  </si>
  <si>
    <t>Úpravy a zřízení DIO během celé výstavby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Označení / uzávěra lávky a přesměrování pěších na nedalekou lávku - náhradní řešení, vč. zabezpečení vstupu osob do prostoru stavby (pásky, oplocení ap.</t>
  </si>
  <si>
    <t>fáze A DIO – práce na východní straně lávky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Pro zábor staveniště se předpokládá využít pravý jízdní pruh I/35 ve směru na Vysoké Mýto.Šířka záboru se předpokládá 4,00 m, dálka záboru cca 60 m.  Provizorním dopravním značením bude vyznačen ve směru na Vysoké Mýto jeden jízdní pruh šířky 3,50 m. Ve směru na Svitavy budou zachovány 2 jízdní pruhy šířky 3,0 a 3,5m. 
Položka zahrnuje i úpravu SSZ ulic Kpt. Jaroše x Mařákova x Moravská.</t>
  </si>
  <si>
    <t>fáze B DIO – jednorázové uzávěry komunikace I/35 se zřízením objížďky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Předpokládá se krátkodobá uzavírka silnice I/35 (Kpt. Jaroše) v délce cca 1,0 km v úseku křižovatek Kpt. Jaroše x Mařákova a Kpt. Jaroše x Nádražní. Demolice stávající lávky (cca 16 hodin, sobota/neděle v nočních hodinách), montáž ocelové nosné konstrukce nové lávky mobilním jeřábem (cca 2 x 12 hodin, sobota/neděle v nočních hodinách). 
Návrh krátkodobé objízdných trasy přes náměstí projednaný s městem je přílohou technickézprávy. 
Uzavírku je třeba oznámit Agentuře logistiky středisku vojenské dopravy Hradec Králové min.3 týdny předem.</t>
  </si>
  <si>
    <t>fáze C DIO – práce na západní straně lávky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Pro zábor staveniště se předpokládá využít pravý jízdní pruh I/35 ve směru na Svitavy. Šířka záboru se předpokládá 4,00 m, dálka záboru cca 40 m. Provizorním dopravním značením bude vyznačen ve směru na Svitavy jeden jízdní pruh šířky 3,50 m. 
Ve směru na Vysoké Mýto budou zachovány 2 jízdní pruhy šířky 3,0 a 3,5m.</t>
  </si>
  <si>
    <t>SO 201</t>
  </si>
  <si>
    <t>Lávka</t>
  </si>
  <si>
    <t>pol. 131738: 288,998*1,9=549,096 [A] 
pol. 131938: 77,138*1,9=146,562 [B] 
pol. 26134: (0,156/2)^2*3,1415*18*1,9=0,654 [C] 
pol. 26144: (0,140/2)^2*3,1415*14*1,9=0,409 [D] 
pol. 26174: (0,156/2)^2*3,1415*38,46*1,9=1,397 [E] 
pol. 264415: (0,300/2)^2*3,1415*79,2*1,9=10,636 [F] 
pol. 264715: (0,300/2)^2*3,1415*132,6*1,9=17,808 [G] 
odečet pol. 17411: -154,131*1,9=- 292,849 [H] 
Celkem: A+B+C+D+E+F+G+H=433,713 [I]</t>
  </si>
  <si>
    <t>pol. 26164: (0,156/2)^2*3,1415*6,54*2,4=0,300 [A]</t>
  </si>
  <si>
    <t>silniční panely - předpoklad 2,5 t/m3 
pol. 113168</t>
  </si>
  <si>
    <t>80*0,15*2,5=30,000 [A]</t>
  </si>
  <si>
    <t>ochranná geotextilie pro ochranu vozovky při položení panelů pro zapatkování jeřábu 
odhad 1kg/m2 pro vlhkou geotextilii 
pol. 711509</t>
  </si>
  <si>
    <t>100*0,001=0,100 [A]</t>
  </si>
  <si>
    <t>02912</t>
  </si>
  <si>
    <t>OSTATNÍ POŽADAVKY - VYTYČOVACÍ BOD MIKROSÍTĚ</t>
  </si>
  <si>
    <t>Vytyčovací bod mikrosítě - typ HVB</t>
  </si>
  <si>
    <t>029412</t>
  </si>
  <si>
    <t>OSTATNÍ POŽADAVKY - VYPRACOVÁNÍ MOSTNÍHO LISTU</t>
  </si>
  <si>
    <t>zpracování mostního listu lávky</t>
  </si>
  <si>
    <t>02950</t>
  </si>
  <si>
    <t>OSTATNÍ POŽADAVKY - POSUDKY, KONTROLY, REVIZNÍ ZPRÁVY</t>
  </si>
  <si>
    <t>Plán sledování a údržby mostu</t>
  </si>
  <si>
    <t>02953</t>
  </si>
  <si>
    <t>OSTATNÍ POŽADAVKY - HLAVNÍ MOSTNÍ PROHLÍDKA</t>
  </si>
  <si>
    <t>Provedení První hlavní mostní prohlídky včetně vyhotovení protokolu o prohlídce a jeho zanesení do mostního systému správce (město Litomyšl) převáděné komunikace tak i do systému správce (ŘSD) přemosťované komunikace</t>
  </si>
  <si>
    <t>03630</t>
  </si>
  <si>
    <t>DOPRAVNÍ ZAŘÍZENÍ - AUTOJEŘÁBY</t>
  </si>
  <si>
    <t>Těžký autojeřáb 500t pro montáž kompletních dvou částí NK</t>
  </si>
  <si>
    <t>113168</t>
  </si>
  <si>
    <t>ODSTRANĚNÍ KRYTU ZPEVNĚNÝCH PLOCH ZE SILNIČNÍCH DÍLCŮ, ODVOZ DO 20KM</t>
  </si>
  <si>
    <t>odstranění dočasných silničních panelů, vč. odvozu a uložení na recyklační středisko / trvalou skládku dle dispozic zhotovitele, vzdálenost uvedena orientačně</t>
  </si>
  <si>
    <t>80*0,15=12,000 [A]</t>
  </si>
  <si>
    <t>odtěžení štěrkopískového podsypu pod silničními panely 
včetně odvozu a uložení na mezideponii pro použití na zpětné zásypy</t>
  </si>
  <si>
    <t>70*0,25=17,500 [A]</t>
  </si>
  <si>
    <t>odtěžení mezideponie zeminy pro zpětné zásypy základu 
vč. odvozu k zasypávaným základům</t>
  </si>
  <si>
    <t>pol. 17120: 154,131=154,131 [A]</t>
  </si>
  <si>
    <t>131738</t>
  </si>
  <si>
    <t>HLOUBENÍ JAM ZAPAŽ I NEPAŽ TŘ. I, ODVOZ DO 20KM</t>
  </si>
  <si>
    <t>rozsah třídy těžitelnosti dle IGP 
včetně hloubení ve ztížených prostorových podmínkách mezi a pod rozpěrami u pilíře P3 
vč. odvozu a uložení na recyklační středisko / trvalou skládku dle dispozic zhotovitele, vzdálenost uvedena orientačně</t>
  </si>
  <si>
    <t>u pilíře P2: 1,2*5,5*6,2=40,920 [A] 
u pilíře P3: ((3,5+2,7)/2)*9,7*8,25=248,078 [B] 
Celkem: A+B=288,998 [C]</t>
  </si>
  <si>
    <t>131938</t>
  </si>
  <si>
    <t>HLOUBENÍ JAM ZAPAŽ I NEPAŽ TŘ. III, ODVOZ DO 20KM</t>
  </si>
  <si>
    <t>třída těžitelnosti II-III, rozsah dle IGP 
včetně hloubení ve ztížených prostorových podmínkách mezi a pod rozpěrami u pilíře P3 
vč. odvozu a uložení na recyklační středisko / trvalou skládku dle dispozic zhotovitele, vzdálenost uvedena orientačně</t>
  </si>
  <si>
    <t>u pilíře P3: ((1,7+0,5)/2)*8,5*8,25=77,138 [A]</t>
  </si>
  <si>
    <t>171103</t>
  </si>
  <si>
    <t>ULOŽENÍ SYPANINY DO NÁSYPŮ SE ZHUTNĚNÍM DO 100% PS</t>
  </si>
  <si>
    <t>nasypání podkladní vrstvy pod panely ze ŠP tl. 25 cm a zhutnění  
použití materiálu, který byl použitý pro ochranný zásyp silnice při demolici lávky (z SO 002)</t>
  </si>
  <si>
    <t>pol. 131738: 288,998=288,998 [A] 
pol. 131938: 77,138=77,138 [B] 
pol. 26134: (0,156/2)^2*3,1415*18=0,344 [C] 
pol. 26144: (0,140/2)^2*3,1415*14=0,216 [D] 
pol. 26174: (0,156/2)^2*3,1415*38,46=0,735 [E] 
pol. 264415: (0,300/2)^2*3,1415*79,2=5,598 [F] 
pol. 264715: (0,300/2)^2*3,1415*132,6=9,373 [G] 
odečet pol. 17411: -154,131=- 154,131 [H] 
Celkem: A+B+C+D+E+F+G+H=228,271 [I]</t>
  </si>
  <si>
    <t>zřízení mezideponie z probírky vytěžené zeminy pro zpětné zásypy základu</t>
  </si>
  <si>
    <t>pol. 17411 - pol. 17180 (SO 002): 305,711-151,580=154,131 [A]</t>
  </si>
  <si>
    <t>zásyp základů z nakupovaných materiálů použitých pro ochranný zásyp při demolici lávky (SO 002, pol. 17180) a zbytek dosypán ze zeminy vhodné a podmínečně vhodné z probírky z vytěžené zeminy pol. 12753 (cca 50 % objemu zásypu),  
hutnit po vrstvách max. 300 mm na ID=0,85</t>
  </si>
  <si>
    <t>O1: 2,330*3,07=7,153 [A] 
P2: (1,096+2,398)*3,7+9,63*1,5*2=41,818 [B] 
P3: 
   celk. objem zásypu: 41,833*8,25=345,122 [C] 
   odečet podkladní beton: -10,410=-10,410 [D] 
   odečet základ: -50,546=-50,546 [E] 
   odečet dřík: -3,07*3,07*2,91=-27,426 [F] 
Celkem: A+B+C+D+E+F=305,711 [G]</t>
  </si>
  <si>
    <t>18215</t>
  </si>
  <si>
    <t>ÚPRAVA POVRCHŮ SROVNÁNÍM ÚZEMÍ V TL DO 0,50M</t>
  </si>
  <si>
    <t>odkopání a vyrovnání plochy pro zapatkování jeřábu v průměrné tl. 0,5 m</t>
  </si>
  <si>
    <t>ochranná geotextilie pod panely na vozovce pro zapatkování jeřábu</t>
  </si>
  <si>
    <t>4*25=100,000 [A]</t>
  </si>
  <si>
    <t>22694</t>
  </si>
  <si>
    <t>ZÁPOROVÉ PAŽENÍ Z KOVU DOČASNÉ</t>
  </si>
  <si>
    <t>mikrozápory a převázky HEB 160 a rozpěry TR 194/16 z oceli S235</t>
  </si>
  <si>
    <t>Výměry stanoveny podle výkresu výkopů. 
mikrozápory Z9 u pilíře P2: 1,704=1,704 [A] 
mikrozápory Z1-Z8 u pilíře P3: 7,847=7,847 [B] 
převázky u pilíře P3: 2,03=2,030 [C] 
rozpěry u pilíře P3: 2,356=2,356 [D] 
odhad 3% celkové hmotnosti na styčníky spoj. a pomoc. materiál: 0,367=0,367 [E] 
Celkem: A+B+C+D+E=14,304 [F]</t>
  </si>
  <si>
    <t>22695</t>
  </si>
  <si>
    <t>VÝDŘEVA ZÁPOROVÉHO PAŽENÍ DOČASNÁ (KUBATURA)</t>
  </si>
  <si>
    <t>výdřeva z hranolů tloušťky 8 cm</t>
  </si>
  <si>
    <t>dle výkresu výkopů: ((9,1+3,04*2)*5,25+2*(4,95+4,55+4,15+3,75+3,35)+2*7,95)*0,08=10,968 [D]</t>
  </si>
  <si>
    <t>227841</t>
  </si>
  <si>
    <t>MIKROPILOTY KOMPLET D DO 200MM NA POVRCHU</t>
  </si>
  <si>
    <t>mikropiloty vyztužené trubkou TR 89/10 dl. 6,95 m z oceli S235, 
dl. injektáže kořene 4,2 m 
včetně hlavového roznášecího plechu P20/200/200 z oceli S235</t>
  </si>
  <si>
    <t>6,95*10=69,500 [A]</t>
  </si>
  <si>
    <t>26134</t>
  </si>
  <si>
    <t>VRTY PRO KOTVENÍ, INJEKTÁŽ A MIKROPILOTY NA POVRCHU TŘ. III D DO 200MM</t>
  </si>
  <si>
    <t>vrty pro mikropiloty průměru 140/156 
třída vrtatelnosti I-II dle IGP v dl. 1,8 m 
vč. odvozu vyvrtané zeminy na recyklační středisko / trvalou skládku dle dispozic zhotovitele</t>
  </si>
  <si>
    <t>1,8*10=18,000 [A]</t>
  </si>
  <si>
    <t>26144</t>
  </si>
  <si>
    <t>VRTY PRO KOTVENÍ, INJEKTÁŽ A MIKROPILOTY NA POVRCHU TŘ. IV D DO 200MM</t>
  </si>
  <si>
    <t>vrty pro mikropiloty průměru 140 
třída vrtatelnosti I-II dle IGP v dl. 1,4 m 
vč. odvozu vyvrtané zeminy na recyklační středisko / trvalou skládku dle dispozic zhotovitele</t>
  </si>
  <si>
    <t>1,4*10=14,000 [A]</t>
  </si>
  <si>
    <t>26164</t>
  </si>
  <si>
    <t>VRTY PRO KOTVENÍ, INJEKTÁŽ A MIKROPILOTY NA POVRCHU TŘ. VI D DO 200MM</t>
  </si>
  <si>
    <t>vrty pro mikropiloty průměru 140/156 skrz stávající železobetonový základ pro pilíř P2 
vč. odvozu vývrtu na recyklační středisko / trvalou skládku dle dispozic zhotovitele</t>
  </si>
  <si>
    <t>6*1,09=6,540 [A]</t>
  </si>
  <si>
    <t>26174</t>
  </si>
  <si>
    <t>VRTY PRO KOTV, INJEKT, MIKROPIL NA POVR TŘ I A II D DO 200MM</t>
  </si>
  <si>
    <t>vrty pro mikropiloty průměru 140/156 
třída vrtatelnosti I-II dle IGP v dl. 4,5 m 
vč. odvozu vyvrtané zeminy na recyklační středisko / trvalou skládku dle dispozic zhotovitele</t>
  </si>
  <si>
    <t>4,5*10=45,000 [A] 
odečtení vrtání skrz žb. základ: -6*1,09=-6,540 [B] 
Celkem: A+B=38,460 [C]</t>
  </si>
  <si>
    <t>264415</t>
  </si>
  <si>
    <t>VRTY PRO PILOTY TŘ. IV D DO 300MM</t>
  </si>
  <si>
    <t>vrty pr. 300 mm pro osazení zápor 
včetně odvozu vyvrtané zeminy na recyklační středisko / trvalou skládku dle dispozic zhotovitele 
rozsah odpovídající třídy vrtatelnosti stanoven na základě IGP</t>
  </si>
  <si>
    <t>Výměry stanoveny dle výkresu výkopů. 
u pilíře P2: 1,2=1,200 [A] 
u pilíře P3: 78=78,000 [B] 
Celkem: A+B=79,200 [C]</t>
  </si>
  <si>
    <t>264715</t>
  </si>
  <si>
    <t>VRTY PRO PILOTY TŘ I A II D DO 300MM</t>
  </si>
  <si>
    <t>Výměry stanoveny dle výkresu výkopů. 
u pilíře P2: 35,2=35,200 [A] 
u pilíře P3: 97,4=97,400 [B] 
Celkem: A+B=132,600 [C]</t>
  </si>
  <si>
    <t>beton C25/30 XC2, XF1</t>
  </si>
  <si>
    <t>základ pod schodištěm P2: 0,664*2,5=1,660 [A]</t>
  </si>
  <si>
    <t>272324</t>
  </si>
  <si>
    <t>ZÁKLADY ZE ŽELEZOBETONU DO C25/30</t>
  </si>
  <si>
    <t>C25/30 XC2, XF1</t>
  </si>
  <si>
    <t>základ pilíře P2: 4,1*4,1*1=16,810 [A] 
základ pilíře P3: 5,85*5,85*1,445+19,8916*0,055=50,546 [B] 
Celkem: A+B=67,356 [C]</t>
  </si>
  <si>
    <t>272365</t>
  </si>
  <si>
    <t>VÝZTUŽ ZÁKLADŮ Z OCELI 10505, B500B</t>
  </si>
  <si>
    <t>výztuž B500B 
odhad míry vyztužení 115 kg/m3</t>
  </si>
  <si>
    <t>67,356*0,115=7,746 [A]</t>
  </si>
  <si>
    <t>285392</t>
  </si>
  <si>
    <t>DODATEČNÉ KOTVENÍ VLEPENÍM BETONÁŘSKÉ VÝZTUŽE D DO 16MM DO VRTŮ</t>
  </si>
  <si>
    <t>Vlepení spřahovacích trnů do líce opěrné zdi pro spřažení s obetonávkou 
trny pr. 14 mm z betonářské výztuže B500B pozinkované celk. dl. 500 mm, vlepené do vrtu pr. 16 mm, dl. 300 mm 
4 ks/m2</t>
  </si>
  <si>
    <t>3,9*3,07*4=47,892 [A]</t>
  </si>
  <si>
    <t>327325</t>
  </si>
  <si>
    <t>ZDI OPĚRNÉ, ZÁRUBNÍ, NÁBŘEŽNÍ ZE ŽELEZOVÉHO BETONU DO C30/37</t>
  </si>
  <si>
    <t>obetonávka líce opěry z betonu C30/37-XC4,XF4,XD3</t>
  </si>
  <si>
    <t>1,196*3,07=3,672 [A]</t>
  </si>
  <si>
    <t>327365</t>
  </si>
  <si>
    <t>VÝZTUŽ ZDÍ OPĚRNÝCH, ZÁRUBNÍCH, NÁBŘEŽNÍCH Z OCELI 10505, B500B</t>
  </si>
  <si>
    <t>betonářská výztuž B500B 
odhad 150 kg/m3</t>
  </si>
  <si>
    <t>3,672*0,15=0,551 [A]</t>
  </si>
  <si>
    <t>333324.R</t>
  </si>
  <si>
    <t>MOSTNÍ OPĚRY A KŘÍDLA ZE ŽELEZOVÉHO BETONU DO C25/30</t>
  </si>
  <si>
    <t>C25/30-XC4, XF2, XD1 
vč. úpravy povrchu v kvalitě pohledového betonu, přesná specifikace je uvedena v technické zprávě a výkresech technického řešení</t>
  </si>
  <si>
    <t>úložný práh na opěře O1: 3,186*0,4+2,556*0,45+2,328*(0,457+1,234)+3,019*1,1+4,546*0,4=11,501 [A]</t>
  </si>
  <si>
    <t>333365</t>
  </si>
  <si>
    <t>VÝZTUŽ MOSTNÍCH OPĚR A KŘÍDEL Z OCELI 10505, B500B</t>
  </si>
  <si>
    <t>výztuž B500B 
odhad míry vyztužení 165 kg/m3 
včetně osazení vývodu pro uzemnění z nerez. oceli - vykázáno v pol. 936501</t>
  </si>
  <si>
    <t>11,501*0,165=1,898 [A]</t>
  </si>
  <si>
    <t>334324.R</t>
  </si>
  <si>
    <t>MOSTNÍ PILÍŘE A STATIVA ZE ŽELEZOVÉHO BETONU DO C25/30</t>
  </si>
  <si>
    <t>C 25/30 - XC4,XF2, XD1 
vč. úpravy povrchu v kvalitě pohledového betonu, přesná specifikace je uvedena v technické zprávě a výkresech technického řešení</t>
  </si>
  <si>
    <t>P2: 
   zadní stěna dříku: 0,4*3,07*5,18=6,361 [A] 
   přední stěna dříku: 0,4*3,07*4,79=5,882 [B] 
   boční stěny dříku: 2*0,85*2,27*5,18=19,990 [C] 
   strop pilíře: 0,3*2,27*1,37=0,933 [D] 
   výklenek pro RS elektroinstalaci: -1,5*0,5*0,3=-0,225 [E] 
Celkem: A+B+C+D+E=32,941 [F]</t>
  </si>
  <si>
    <t>41</t>
  </si>
  <si>
    <t>334325.R</t>
  </si>
  <si>
    <t>MOSTNÍ PILÍŘE A STATIVA ZE ŽELEZOVÉHO BETONU DO C30/37</t>
  </si>
  <si>
    <t>C30/37 - XC4, XF4, XD3, max. průsak 20 mm 
vč. úpravy povrchu v kvalitě pohledového betonu, přesná specifikace je uvedena v technické zprávě a výkresech technického řešení</t>
  </si>
  <si>
    <t>podpěra P3: 
výpočet pomocí plochy horizontálních řezů a jejich výšky - odečteno graficky z pomocných řezů 
rez1: 9,4249*0,44=4,147 [A] 
rez2: 5,3186*1,12=5,957 [B] 
rez3: 4,5285*2,29=10,370 [C] 
rez4: 5,2936*0,27=1,429 [D] 
rez5: 4,9153*1,4=6,881 [E] 
rez6: 5,312*2,32=12,324 [F] 
rez7: 4,6976*2,85=13,388 [G] 
rez8: 4,6976*2,89=13,576 [H] 
rez9: 3,9835*2,29=9,122 [I] 
rez10: 4,6976*2,87=13,482 [J] 
rez11: 4,7638*0,33=1,572 [K] 
rez12: 3,3695*0,3=1,011 [L] 
podpěra P2: 
   boční plentovací zídky: 2*0,175*0,36*2,67=0,336 [M] 
   zadní plenta: 0,4*0,36*3,07=0,442 [N] 
   ložiskové bloky: 2*0,5*0,5*0,25=0,125 [O] 
   ozub pro uložení schodiště: 0,305*0,270*3,060=0,252 [P] 
Celkem: A+B+C+D+E+F+G+H+I+J+K+L+M+N+O+P=94,414 [Q]</t>
  </si>
  <si>
    <t>42</t>
  </si>
  <si>
    <t>334365</t>
  </si>
  <si>
    <t>VÝZTUŽ MOSTNÍCH PILÍŘŮ A STATIV Z OCELI 10505, B500B</t>
  </si>
  <si>
    <t>výztuž B500 B 
odhad míry vyztužení 165 kg/m3 
včetně osazení vývodu pro uzemnění z nerez. oceli - vykázáno v pol. 936501</t>
  </si>
  <si>
    <t>podpěra P2: 32,941*0,165=5,435 [A] 
podpěra P3: 94,414*0,165=15,578 [B] 
Celkem: A+B=21,013 [C]</t>
  </si>
  <si>
    <t>43</t>
  </si>
  <si>
    <t>42242.R1</t>
  </si>
  <si>
    <t>ZÁVĚSY TRÁMOVÝCH MOSTŮ Z PŘEDPÍNACÍCH TYČÍ D 25MM NEREZ</t>
  </si>
  <si>
    <t>Zavěšení - kotvy L35 a L36. Nerez, D=25 mm, komplet včetně kotevních desek, matic a podložek, dodávka, osazení a montážní předpínání. Další práce jsou v pol. č. 42244.</t>
  </si>
  <si>
    <t>Kotvy L35 a L36: 2*0,875=1,750 [A]</t>
  </si>
  <si>
    <t>44</t>
  </si>
  <si>
    <t>42242.R2</t>
  </si>
  <si>
    <t>ZÁVĚSY TRÁMOVÝCH MOSTŮ Z PŘEDPÍNACÍCH TYČÍ D 32MM NEREZ</t>
  </si>
  <si>
    <t>Zavěšení - kotvy L33 a L34. Nerez, D=32 mm, komplet včetně kotevních desek, matic a podložek, dodávka, osazení a montážní předpínání. Další práce jsou v pol. č. 42244.</t>
  </si>
  <si>
    <t>Kotvy L33 a L34: 2*0,915=1,830 [A]</t>
  </si>
  <si>
    <t>45</t>
  </si>
  <si>
    <t>42244</t>
  </si>
  <si>
    <t>REKTIFIKACE ZÁVĚSŮ TRÁMOVÝCH MOSTŮ</t>
  </si>
  <si>
    <t>Předpětí definitivní v kotvách L33 - L36, měření a protokoly.</t>
  </si>
  <si>
    <t>Počet kotev: 4=4,000 [A]</t>
  </si>
  <si>
    <t>46</t>
  </si>
  <si>
    <t>42417B.R</t>
  </si>
  <si>
    <t>MOSTNÍ NOSNÍKY Z OCELI S 355</t>
  </si>
  <si>
    <t>-příhradová nosná konstrukce z oceli S355J2+N podle ČSN EN 10025-1,2 
-včetně kompletní PKO, celková plocha nátěrů 2162 m2 
-včetně montážních postupů, zařízení pro rektifikaci montážních dílů před spojením, pomocné autojeřáby (hlavní autojeřáb je zvlášť) 
Pozn.: navýšení základní ceny položky o 30 % z důvodu množství a složitosti svarů (materiál + pracnost) + 15%; Neobvyklá, složitá a stísněná montáž (+15%) - zahrnuje taky montážní plošiny na staveništi, přesuny před montáží, montáž ve výškách, v noci (osvětlení, BOZP) atd.)</t>
  </si>
  <si>
    <t>HEB 220: 22.5=22,500 [A] 
plechy a trubky: 65=65,000 [B] 
5% na svary: 3,25=3,250 [C] 
Celkem: A+B+C=90,750 [D]</t>
  </si>
  <si>
    <t>47</t>
  </si>
  <si>
    <t>42861</t>
  </si>
  <si>
    <t>MOSTNÍ LOŽISKA ELASTOMEROVÁ PRO ZATÍŽ DO 1,0MN</t>
  </si>
  <si>
    <t>elastomerové ložisko L32 na pilíři P3 pevné, Fzmax=700kN 
přesná specifikace dle výkresu ložisek a technické zprávy</t>
  </si>
  <si>
    <t>48</t>
  </si>
  <si>
    <t>elastomerové ložisko L31 na pilíři P3 podélně posuvné, Fzmax=700kN 
přesná specifikace dle výkresu ložisek a technické zprávy</t>
  </si>
  <si>
    <t>49</t>
  </si>
  <si>
    <t>atypická horizontální elastomerová ložiska kruhová s otvory L33 - L36 
přesná specifikace dle výkresu ložisek a technické zprávy 
nerezové předpínací tyče jsou zahrnuty v pol. 42242R1 a 42242R2</t>
  </si>
  <si>
    <t>50</t>
  </si>
  <si>
    <t>elastomerový pás pro uložení schodišťové desky na pilíři P2</t>
  </si>
  <si>
    <t>51</t>
  </si>
  <si>
    <t>428721</t>
  </si>
  <si>
    <t>KALOTOVÉ LOŽISKO PRO ZATÍŽ. DO 2,5MN, VŠESMĚRNÉ</t>
  </si>
  <si>
    <t>ložisko na opěře O1 a pilíři P2, Fzdmax = 1000 kN 
včetně vyrovnávacího a izolačního polymerbetonu pod ložisky tl. 20 mm, pevnost min, 50 MPa 
přesná specifikace viz výkres ložisek a technická zpráva</t>
  </si>
  <si>
    <t>52</t>
  </si>
  <si>
    <t>428722</t>
  </si>
  <si>
    <t>KALOTOVÉ LOŽISKO PRO ZATÍŽ. DO 2,5MN, JEDNOSMĚRNÉ</t>
  </si>
  <si>
    <t>53</t>
  </si>
  <si>
    <t>431325.R</t>
  </si>
  <si>
    <t>SCHODIŠŤ KONSTR ZE ŽELEZOBETONU DO C30/37</t>
  </si>
  <si>
    <t>beton C 30/37 XF4 - XC4, XF4, XD3 
vč. úpravy povrchu v kvalitě pohledového betonu, přesná specifikace je uvedena v technické zprávě a výkresech technického řešení</t>
  </si>
  <si>
    <t>schodiště u opěry O1: 2,613*3,07+0,612*0,22*2=8,291 [A] 
nosná konstrukce schodiště u pilíře P2: 
     deska: 2,036*((2,24+3,07)/2)=5,406 [B] 
     parapetní stěny: 1,17*10,0*0,22*2=5,148 [C] 
Celkem: A+B+C=18,845 [D]</t>
  </si>
  <si>
    <t>54</t>
  </si>
  <si>
    <t>431365</t>
  </si>
  <si>
    <t>VÝZTUŽ SCHODIŠŤ KONSTR Z BETONÁŘSKÉ OCELI 10505, B500B</t>
  </si>
  <si>
    <t>výztuž B500B 
odhad míry vyztužení 165 kg/m3</t>
  </si>
  <si>
    <t>18,845*0,165=3,109 [A]</t>
  </si>
  <si>
    <t>55</t>
  </si>
  <si>
    <t>434198</t>
  </si>
  <si>
    <t>VÝŠKOVÁ ÚPRAVA SCHODIŠŤOVÝCH STUPŇŮ</t>
  </si>
  <si>
    <t>osazení kamenných schodišťových stupňů vyzískaných z demolice původních schodišť na lávce (SO 002)</t>
  </si>
  <si>
    <t>u opěry O1: 2,4=2,400 [A]  
u pilíře P2: 5,5+5,1=10,600 [B] 
Celkem: A+B=13,000 [C]</t>
  </si>
  <si>
    <t>56</t>
  </si>
  <si>
    <t>44417.R</t>
  </si>
  <si>
    <t>STŘEŠNÍ PLÁŠŤ Z KOV DÍLCŮ</t>
  </si>
  <si>
    <t>prosklená střecha do ocelového rámu na výtahové šachtě včetně ocelového rámu 
podrobná specifikace ve výkresové části a technické zprávě</t>
  </si>
  <si>
    <t>57</t>
  </si>
  <si>
    <t>451312</t>
  </si>
  <si>
    <t>PODKLADNÍ A VÝPLŇOVÉ VRSTVY Z PROSTÉHO BETONU C12/15</t>
  </si>
  <si>
    <t>podkladní beton C12/15-X0</t>
  </si>
  <si>
    <t>pod schodištěm P1:0,15*2,24*3,47=1,166 [A] 
pod základem P2: 0,15*4,1*4,1=2,522 [B] 
Celkem: A+B=3,688 [C]</t>
  </si>
  <si>
    <t>58</t>
  </si>
  <si>
    <t>451313.R</t>
  </si>
  <si>
    <t>PODKLADNÍ A VÝPLŇOVÉ VRSTVY Z LEHKÉHO BETONU</t>
  </si>
  <si>
    <t>výplň podpěry P2 z lehkého betonu LC 1,6</t>
  </si>
  <si>
    <t>podpěra P2: 1,37*2,27*4,49=13,963 [A]</t>
  </si>
  <si>
    <t>59</t>
  </si>
  <si>
    <t>45131A</t>
  </si>
  <si>
    <t>PODKLADNÍ A VÝPLŇOVÉ VRSTVY Z PROSTÉHO BETONU C20/25</t>
  </si>
  <si>
    <t>podkladní beton C20/25 XC2 
výztuž z karisítí zahrnuta v pol. 42417B</t>
  </si>
  <si>
    <t>pod pilířem P3: 7,66*9,06*0,15=10,410 [A] 
zvýšený obvodový práh: 0,25*0,67*(9,06+2*6,99)=3,859 [B] 
Celkem: A+B=14,269 [C]</t>
  </si>
  <si>
    <t>60</t>
  </si>
  <si>
    <t>451366</t>
  </si>
  <si>
    <t>VÝZTUŽ PODKL VRSTEV Z KARI-SÍTÍ</t>
  </si>
  <si>
    <t>svařované sítě pr.10/100/100 z oceli B500B - 61,7 kg/m2 
v podkladním betonu pod pilířem P3:</t>
  </si>
  <si>
    <t>v podkladním betonu: 7,54*8,94*0,0617=4,159 [A] 
ve zvýšeném obvodovém prahu: (0,245*2+0,525)*(8,94+2*6,99)*0,0617=1,435 [B] 
Celkem: A+B=5,594 [C]</t>
  </si>
  <si>
    <t>61</t>
  </si>
  <si>
    <t>45145</t>
  </si>
  <si>
    <t>PODKL A VÝPLŇ VRSTVY Z MALTY CEMENTOVÉ</t>
  </si>
  <si>
    <t>lože kamenných stupňů schodiště z cementové  malty MC25 XF4</t>
  </si>
  <si>
    <t>u opěry O1: 0,055*2,63=0,145 [A] 
u pilíře P2: 0,266*((1,8+2,63)/2)=0,589 [B] 
Celkem: A+B=0,734 [C]</t>
  </si>
  <si>
    <t>62</t>
  </si>
  <si>
    <t>45734</t>
  </si>
  <si>
    <t>VYROVNÁVACÍ A SPÁD BETON ZVLÁŠTNÍ (PLASTBETON)</t>
  </si>
  <si>
    <t>kotvení mostních závěrů z polymerbetonu</t>
  </si>
  <si>
    <t>u opěry O1: 0.00793*3,07=0,024 [A] 
u pilíře P2: 0,00944*2,625=0,025 [B] 
Celkem: A+B=0,049 [C]</t>
  </si>
  <si>
    <t>63</t>
  </si>
  <si>
    <t>46591</t>
  </si>
  <si>
    <t>DLAŽBY Z KAMENICKÝCH VÝROBKŮ</t>
  </si>
  <si>
    <t>dlažba z žulových desek tl. 50 mm</t>
  </si>
  <si>
    <t>na podestě schodiště P2: 0,61*2,2=1,342 [A]</t>
  </si>
  <si>
    <t>64</t>
  </si>
  <si>
    <t>58300</t>
  </si>
  <si>
    <t>KRYT ZE SINIČNÍCH DÍLCŮ (PANELŮ)</t>
  </si>
  <si>
    <t>zpevnění plochy pro zapatkování jeřábu pomocí silničních panelů tl. 150 mm</t>
  </si>
  <si>
    <t>Úpravy povrchů, podlahy, výplně otvorů</t>
  </si>
  <si>
    <t>65</t>
  </si>
  <si>
    <t>626112</t>
  </si>
  <si>
    <t>REPROFILACE PODHLEDŮ, SVISLÝCH PLOCH SANAČNÍ MALTOU JEDNOVRST TL 20MM</t>
  </si>
  <si>
    <t>sanace opěry</t>
  </si>
  <si>
    <t>2,2*3,07=6,754 [A]</t>
  </si>
  <si>
    <t>66</t>
  </si>
  <si>
    <t>642231</t>
  </si>
  <si>
    <t>DVEŘE KOMPLETNÍ S OCEL ZÁRUBNÍ KOVOVÉ JEDNOKŘÍDLÉ</t>
  </si>
  <si>
    <t>revizní vstup 900x755 na úložný práh opěry O1, dvířka zakrytá cem. deskami tl. 25 mm, alt. nerez plech, rám a kování nerez</t>
  </si>
  <si>
    <t>revizní vstup na práh O1: 0,9*0,755=0,680 [A]</t>
  </si>
  <si>
    <t>67</t>
  </si>
  <si>
    <t>dvířka rozvaděče na pilíři P2 a P3: nerez plech, rám a kování nerez 
dodávka a montáž</t>
  </si>
  <si>
    <t>na P2: 0,5*1,5=0,750 [A] 
na P3: 1,14*1,4=1,596 [B] 
Celkem: A+B=2,346 [C]</t>
  </si>
  <si>
    <t>68</t>
  </si>
  <si>
    <t>711128.R</t>
  </si>
  <si>
    <t>IZOLACE BĚŽN KONSTR PROTI TLAK VODĚ Z PLECHOVÉHO TĚSNÍCÍHO PROFILU</t>
  </si>
  <si>
    <t>Těsnící profil ze 160 mm širokého a 0,60 mm tlustého plechu. Na plechu je oboustranně nanesena lepící vrstva bitumenového materiálu modifikovaného kaučukem. 
v P3 v pracovních spárách</t>
  </si>
  <si>
    <t>2*10,2=20,400 [A]</t>
  </si>
  <si>
    <t>69</t>
  </si>
  <si>
    <t>izolace zasypaných částí základů a spodní stavby proti stékající vodě pomocí asfaltových nátěrů ve skladbě ALP + 2x ALN</t>
  </si>
  <si>
    <t>P2: 
  svislé povrchy základu: 4,1*4*1,0=16,400 [A] 
  horní povrch základu: 4,1*4,1-3,07*3,07=7,385 [B] 
  zasypané části stěny dříku: 0,50*3,07*4=6,140 [C] 
P3: 
  svislé povrchy základu: 5,85*4*1,45=33,930 [D] 
  horní povrch základu: 5,85*5,85-3,07*3,07=24,798 [E] 
  zasypané části stěny dříku: (1,54+3,42)*4*3,07=60,909 [F] 
Celkem: A+B+C+D+E+F=149,562 [G]</t>
  </si>
  <si>
    <t>70</t>
  </si>
  <si>
    <t>711132</t>
  </si>
  <si>
    <t>IZOLACE BĚŽNÝCH KONSTRUKCÍ PROTI VOLNĚ STÉKAJÍCÍ VODĚ ASFALTOVÝMI PÁSY</t>
  </si>
  <si>
    <t>izolace pracovní spáry mezi základem a dříkem nataveným AIP š. 500 mm</t>
  </si>
  <si>
    <t>u P2: 4*3,07*0,5=6,140 [A] 
u P3: 4*3,07*0,5=6,140 [B] 
Celkem: A+B=12,280 [C]</t>
  </si>
  <si>
    <t>71</t>
  </si>
  <si>
    <t>711415</t>
  </si>
  <si>
    <t>IZOLACE MOSTOVEK CELOPLOŠ POLYMERNÍ</t>
  </si>
  <si>
    <t>stěrková izolace s protiskuzovým psypem v tl. 5 mm 
včetně přípravy podkladu a úpravy povrchu</t>
  </si>
  <si>
    <t>2,63*54,37=142,993 [A]</t>
  </si>
  <si>
    <t>72</t>
  </si>
  <si>
    <t>stříkaná izolace na střeše nosné konstrukce, přesná specifikace dle Technické zprávy SO 
včetně přípravy podkladu a úpravy povrchu</t>
  </si>
  <si>
    <t>(2,63+2*0,105)*54,37=154,411 [A]</t>
  </si>
  <si>
    <t>73</t>
  </si>
  <si>
    <t>711509</t>
  </si>
  <si>
    <t>OCHRANA IZOLACE NA POVRCHU TEXTILIÍ</t>
  </si>
  <si>
    <t>ochrana izolace pracovní spáry  geotextilií min. 300 g/m2</t>
  </si>
  <si>
    <t>dle pol. 711132: 12,28=12,280 [A]</t>
  </si>
  <si>
    <t>74</t>
  </si>
  <si>
    <t>863332</t>
  </si>
  <si>
    <t>POTRUBÍ Z TRUB Z NEREZ OCELI DN DO 150MM</t>
  </si>
  <si>
    <t>odpadní potrubí z nerezové oceli DN 150 mm nad opěrou O1</t>
  </si>
  <si>
    <t>2,85+0,45=3,300 [A]</t>
  </si>
  <si>
    <t>75</t>
  </si>
  <si>
    <t>87614</t>
  </si>
  <si>
    <t>CHRÁNIČKY Z TRUB PLAST DN DO 40MM</t>
  </si>
  <si>
    <t>typ CDE.40 - chránička kabelů ohebná dvouplášťová korugovaní, HDPE, vnitřní povrch hladký 
vč. spojek, těsnění, apod.</t>
  </si>
  <si>
    <t>dle přílohy č. 1.14: 2*1,5+2*5,3+1*1,5+1*4,2+1*1,1=20,400 [A] 
dle přílohy č. 1.15: 1*0,75+2*0,75+2*1,65=5,550 [B] 
dle přílohy č. 1.16: 2*0,7+2*1,3+4*4,0+2*1,5=23,000 [C] 
dle přílohy č. 1.18: 2*3=6,000 [D] 
Celkem: A+B+C+D=54,950 [E]</t>
  </si>
  <si>
    <t>76</t>
  </si>
  <si>
    <t>typ CDO.40 - chránička optických kabelů, HDPE, vnější povrch hladký, vnitřní povrch drážky,  
vč. spojek, těsnění, apod.</t>
  </si>
  <si>
    <t>dle přílohy č. 1.14: 1*4,4+1*3,8+1*5,5=13,700 [A] 
dle přílohy č. 1.18: 2*3=6,000 [B] 
Celkem: A+B=19,700 [C]</t>
  </si>
  <si>
    <t>77</t>
  </si>
  <si>
    <t>87626</t>
  </si>
  <si>
    <t>CHRÁNIČKY Z TRUB PLAST DN DO 80MM</t>
  </si>
  <si>
    <t>typ CDE.75 - chránička kabelů ohebná dvouplášťová korugovaní, HDPE, vnitřní povrch hladký 
vč. spojek, těsnění, apod.</t>
  </si>
  <si>
    <t>dle přílohy č. 1.14: 2*1,1=2,200 [A] 
pro předpínací tyče na pilíři P3: 4*0,58=2,320 [B] 
Celkem: A+B=4,520 [C]</t>
  </si>
  <si>
    <t>78</t>
  </si>
  <si>
    <t>87627</t>
  </si>
  <si>
    <t>CHRÁNIČKY Z TRUB PLASTOVÝCH DN DO 100MM</t>
  </si>
  <si>
    <t>typ CDE.90 - chránička kabelů ohebná dvouplášťová korugovaní, HDPE, vnitřní povrch hladký 
vč. spojek, těsnění, apod.</t>
  </si>
  <si>
    <t>dle přílohy č. 1.15: 2*1,2=2,400 [A]</t>
  </si>
  <si>
    <t>79</t>
  </si>
  <si>
    <t>87633</t>
  </si>
  <si>
    <t>CHRÁNIČKY Z TRUB PLASTOVÝCH DN DO 150MM</t>
  </si>
  <si>
    <t>typ CDE.125 - chránička kabelů ohebná dvouplášťová korugovaní, HDPE, vnitřní povrch hladký 
vč. spojek, těsnění, apod.</t>
  </si>
  <si>
    <t>dle přílohy č. 1.15: 1*1,3=1,300 [A]</t>
  </si>
  <si>
    <t>80</t>
  </si>
  <si>
    <t>9112C.R</t>
  </si>
  <si>
    <t>VÝPLŇ MOSTNÍHO ZÁBRADLÍ - NEREZOVÁ SÍŤ</t>
  </si>
  <si>
    <t>Výplň zábradlí - nerezová síť, vč. montážního příslušenství a montáže, napínání 
podrobná specifikace dle technické zprávy a příslušných výkresů</t>
  </si>
  <si>
    <t>110=110,000 [A]</t>
  </si>
  <si>
    <t>81</t>
  </si>
  <si>
    <t>91345</t>
  </si>
  <si>
    <t>NIVELAČNÍ ZNAČKY KOVOVÉ</t>
  </si>
  <si>
    <t>vč. osazení</t>
  </si>
  <si>
    <t>na spodní stavbě: 2*3=6,000 [A]</t>
  </si>
  <si>
    <t>82</t>
  </si>
  <si>
    <t>93140</t>
  </si>
  <si>
    <t>MOSTNÍ ZÁVĚRY PODPOVRCHOVÉ</t>
  </si>
  <si>
    <t>atypický střihový mostní závěr 
prvky z nerezu tl. 5 mm rozvinuté do šířky celkem 200 mm i skotevními hmoždinkami, podrobná specifikace dle technické zprávy a příslušných výkresů 
včetně dodání a osazení</t>
  </si>
  <si>
    <t>mezi rampou a NK u O1: 2,63=2,630 [A] 
mezi schodištěm na P2 a NK: 2,625=2,625 [B] 
mezi NK a P3: 3,07=3,070 [C] 
Celkem: A+B+C=8,325 [D]</t>
  </si>
  <si>
    <t>83</t>
  </si>
  <si>
    <t>93152</t>
  </si>
  <si>
    <t>MOSTNÍ ZÁVĚRY POVRCHOVÉ POSUN DO 100MM</t>
  </si>
  <si>
    <t>MZ s jednoduchým těsněním spáry chodníkový, atypické kotvení, max. posun 80 mm</t>
  </si>
  <si>
    <t>na opěře O1: 3,07=3,070 [A]</t>
  </si>
  <si>
    <t>84</t>
  </si>
  <si>
    <t>93311</t>
  </si>
  <si>
    <t>ZATĚŽOVACÍ ZKOUŠKA MOSTU STATICKÁ 1. POLE DO 300M2</t>
  </si>
  <si>
    <t>Statická zatěžovací zkouška hlavního pole lávky. 
Specifikace zkoušky dle proejtové dokumentace</t>
  </si>
  <si>
    <t>1=1,000 [A]</t>
  </si>
  <si>
    <t>85</t>
  </si>
  <si>
    <t>936501</t>
  </si>
  <si>
    <t>DROBNÉ DOPLŇK KONSTR KOVOVÉ NEREZ</t>
  </si>
  <si>
    <t>KG</t>
  </si>
  <si>
    <t>zábradlí, střešní plech, ukončovací plechy izolace na mostovce a na střeše</t>
  </si>
  <si>
    <t>oplechování střechy výtahu, vč. chrličů a žlábků: 102,8=102,800 [A] 
ukončení izolace na mostovce: 0,025*0,005*54,37*2*7930=107,789 [B] 
oplechování pro zakončení izolace vpravo a na koncích: (0,045+0,02)*0,004*(54,37+2*2,63)*7930=122,945 [C] 
kabelový kanál na střeše: 2*(0,15+0,09)*0,003*54,37*7930=620,862 [D] 
trubka DN 40 pro kabely na NK: 23,9=23,900 [E] 
trubka DN 30 pro kabely: 9=9,000 [F] 
madlo zábradlí: ((0,054/2)^2-(0,048/2)^2)*3,1415*54,37*2*7930=414,468 [G] 
odvodňovací svod a žlab nad O1: 20,4+15,7=36,100 [H] 
úchyty madla: 3,0+7,8+19,4=30,200 [I] 
závlač pr. 10 mm horní a dolní: 0,0000785*54,37*4*7930=135,382 [J] 
rezerva zábradlí 5%: 29=29,000 [K] 
korozivzdorná ocel dle přílohy č. 13: 11,4=11,400 [L] 
korozivzdorná ocel dle přílohy č. 14: 11,4=11,400 [M] 
korozivzdorná ocel dle přílohy č. 15: 11,4=11,400 [N] 
zábradlí na schodišti u SchP2 dle přílohy č. 1.16: 87,2=87,200 [O] 
zábradlí na schodišti u SchP1 dle přílohy č. 1.18: 57,6=57,600 [P] 
Celkem: A+B+C+D+E+F+G+H+I+J+K+L+M+N+O+P=1 811,446 [Q]</t>
  </si>
  <si>
    <t>SO 202</t>
  </si>
  <si>
    <t>Úprava opěrné zdi</t>
  </si>
  <si>
    <t>pol. 122738: 28,12*1,9=53,428 [A] 
pol. 123738: 15,386*1,9=29,233 [B] 
Celkem: A+B=82,661 [C]</t>
  </si>
  <si>
    <t>beton- odhad 2,4 t/m3 
pol. 966168, 113458, 11328</t>
  </si>
  <si>
    <t>betonové žlabovky: 13,32*0,15*2,4=4,795 [A] 
betonová plocha za žlabovkami před opěrnou zdí: 6,5*2,4=15,600 [B] 
Celkem: A+B=20,395 [C]</t>
  </si>
  <si>
    <t>asfaltové zpevněné plochy včetně konstrukčních vrstev - odhad 2,3 t/m3 
pol. 113138,</t>
  </si>
  <si>
    <t>16,141*2,3=37,124 [A]</t>
  </si>
  <si>
    <t>odfrézování asfaltových vozovkých vrstev podél opěrné zdi  
vč. odvozu a uložení na recyklační středisko / trvalou skládku dle dispozic zhotovitele, vzdálenost uvedena orientačně</t>
  </si>
  <si>
    <t>obrusná vrstva odhad: (22,9+(2,2+2)*2)*(1,8+0,6)*0,04=3,005 [A] 
ložná vrstva odhad: (22,9+(2,2+1,5)*2)*(1,8+0,4)*0,08=5,333 [B] 
podkladní vrstva odhad: (22,9+(2,0+1,0)*2)*(1,6+0,2)*0,15=7,803 [C] 
Celkem: A+B+C=16,141 [D]</t>
  </si>
  <si>
    <t>11328</t>
  </si>
  <si>
    <t>ODSTRANĚNÍ PŘÍKOPŮ, ŽLABŮ A RIGOLŮ Z PŘÍKOPOVÝCH TVÁRNIC</t>
  </si>
  <si>
    <t>Vybourání betonových žlabů podél opěrné zdi 
vč. odvozu a uložení na recyklační středisko / trvalou skládku dle dispozic zhotovitele</t>
  </si>
  <si>
    <t>(18+2,2+2)*0,6=13,320 [A]</t>
  </si>
  <si>
    <t>odstranění odrazného proužku podél opěrné zdi včetně betonových žlabovek a kamenného obrubníku v mocnosti 0,4 m  
vč. odvozu a uložení na recyklační středisko / trvalou skládku dle dispozic zhotovitele, vzdálenost uvedena orientačně</t>
  </si>
  <si>
    <t>pod stávajícím mostem: 0,55*5,0*0,4=1,100 [A] 
podél sanované opěrné zdi: 0.2*0.4*1=0,080 [B] 
podél opěrné zdi: 0,7*19*0,4=5,320 [C] 
Celkem: A+B+C=6,500 [D]</t>
  </si>
  <si>
    <t>odtěžení zásypu základu opěrné zdi 
odvoz na mezideponii pro zpětné použití</t>
  </si>
  <si>
    <t>pod stávajícím mostem: 1,542*5=7,710 [A] 
u navazující opěrné zdi: 2,287*(17,8+1,5)=44,139 [B] 
odpočet přebytku zeminy - odvoz na skládku (pol. 17120.b): -51,849+23,729=-28,120 [C] 
Celkem: A+B+C=23,729 [D]</t>
  </si>
  <si>
    <t>přebytek zeminy - odvoz na skládku: 51,849-23,729=28,120 [A]</t>
  </si>
  <si>
    <t>123738</t>
  </si>
  <si>
    <t>ODKOP PRO SPOD STAVBU SILNIC A ŽELEZNIC TŘ. I, ODVOZ DO 20KM</t>
  </si>
  <si>
    <t>odtěžení nestmelených konstrukčních vrstev vozovky, odhad celkem tl. 450 mm 
včetně odvozu na recyklační středisko / trvalou skládku dle dispozic zhotovitele, vzdálenost uvedena orientačně</t>
  </si>
  <si>
    <t>1,3*(22,8+2*1,75)*0,45=15,386 [A]</t>
  </si>
  <si>
    <t>odtěžení zeminy ze zemníku (pol.17120.b)  pro zpětné použití podél opěrné zdi</t>
  </si>
  <si>
    <t>podél opěrné zdi: 1,002*(17,8+1,5)=19,339 [A] 
pod stávajícím mostem: 0,878*5=4,390 [B] 
Celkem: A+B=23,729 [C]</t>
  </si>
  <si>
    <t>pol. 122738: 28,12=28,120 [A] 
pol. 123738: 15,386=15,386 [B] 
Celkem: A+B=43,506 [C]</t>
  </si>
  <si>
    <t>mezideponie vytěžené vhodné zeminy určené pro zpětný zásyp podél opěrné zdi 
(výběr z pol. 12273, příp. 12373)</t>
  </si>
  <si>
    <t>zásyp obetonávky opěrné zdi z vhodného materiálu vybraného z výkopku 
pol. 12573</t>
  </si>
  <si>
    <t>23,729=23,729 [A]</t>
  </si>
  <si>
    <t>v místě mostu vlevo: 6,39*1,77*4=45,241 [A] 
v místě mostu vpravo: 6,38*0,185*4=4,721 [B] 
navazující opěrná zeď vpravo: 6,38*17,805*4=454,384 [C] 
Celkem: A+B+C=504,346 [D]</t>
  </si>
  <si>
    <t>285394</t>
  </si>
  <si>
    <t>DODATEČNÉ KOTVENÍ VLEPENÍM BETONÁŘSKÉ VÝZTUŽE D DO 25MM DO VRTŮ</t>
  </si>
  <si>
    <t>kotvení říms na OZ Vysoké Mýto -. vrty pr. 25 mm, dl. 250 mm po 0,3 m, výztuž pravoúhlý hák pr. 22 z betonářské oceli B500B dl. 800 mm</t>
  </si>
  <si>
    <t>podél silnice: (1,77+17,805)/0,3=65,250 [A] 
kolmo na silnici: 6,56/0,3=21,867 [B] 
Celkem: A+B=87,117 [C]</t>
  </si>
  <si>
    <t>317325</t>
  </si>
  <si>
    <t>ŘÍMSY ZE ŽELEZOBETONU DO C30/37</t>
  </si>
  <si>
    <t>římsy z betonu C30/37-XF4,XD3</t>
  </si>
  <si>
    <t>římsa v místě távajícího mostu vlevo: 0,200*1,77=0,354 [A] 
římsa vpravo od mostu: 0,208*18,14=3,773 [B] 
římsa kolmo k silnici: 0,207*6,25=1,294 [C] 
Celkem: A+B+C=5,421 [D]</t>
  </si>
  <si>
    <t>317365</t>
  </si>
  <si>
    <t>VÝZTUŽ ŘÍMS Z OCELI 10505, B500B</t>
  </si>
  <si>
    <t>betonářská výztuž říms B500B 
odhad vyztužení 155 kg/m3</t>
  </si>
  <si>
    <t>5,421*0,155=0,840 [A]</t>
  </si>
  <si>
    <t>obetonávka líce zdi z betonu C30/37-XF4,XD3 
úhlové zdi - rampa a opěrná zídka na OZ VM</t>
  </si>
  <si>
    <t>v místě stávajícího mostu vlevo: 1,255*1,77=2,221 [A] 
v msítě stávajícího mostu vpravo: 1,008*0,275=0,277 [B] 
navazující opěrná zeď: 4,512*17,740=80,043 [C] 
opěrná zeď na OZ VM: 1,5*0,35*(17,35+4,80)+0,22*(2,145+1,295)/2*11,44+0,22*1,295*(5,775+6,04)=19,324 [D] 
opěrná úhlová zeď na OZ SV: 1,5*9,8*0,35+0,22*(1,63+1,41)/2*11,40+0,35*(0+0,725)/2*4,93+0,25*0,9*2,63+0,24*(0,5+0,725)/2*1,50+2,85*1,75*0,35=12,141 [E] 
Celkem: A+B+C+D+E=114,006 [F]</t>
  </si>
  <si>
    <t>114,006*0,15=17,101 [A]</t>
  </si>
  <si>
    <t>451314</t>
  </si>
  <si>
    <t>PODKLADNÍ A VÝPLŇOVÉ VRSTVY Z PROSTÉHO BETONU C25/30</t>
  </si>
  <si>
    <t>lože pro kamenný skluz z betonu C25/30n-XF3 v tl. 150 mm</t>
  </si>
  <si>
    <t>0,15*8,68*1,2=1,562 [A]</t>
  </si>
  <si>
    <t>podkladní beton pod úhlovou zídku a výplňový beton C20/25 - XF1</t>
  </si>
  <si>
    <t>(výměry dle přílohy 2.3) 
pod zídkou Vysoké Mýto:  
    řez A-A: 2,14*0,15*0,24=0,077 [A] 
    řez B-B: 1,79*0,15*17,78=4,774 [B] 
    řez D-D: 2,28*0,15*(4,80+0,15)=1,693 [C] 
pod zídkou Svitavy:  
     řez A-A: 1,715*0,15*(9,8+0,15)=2,560 [D] 
     dobetonování v řezu A-A mezi úhl. zídkou a starou zdí: 0,065*1,20*9,8=0,764 [E] 
     řez B-B: 3,45*0,15*1,75=0,906 [F] 
     výplňový klín: (0+0,726)/2*4,925*1,15+(0,725+0,504)/2*1,50*1,10=3,070 [G] 
Celkem: A+B+C+D+E+F+G=13,844 [H]</t>
  </si>
  <si>
    <t>465513</t>
  </si>
  <si>
    <t>PŘEDLÁŽDĚNÍ DLAŽBY Z LOMOVÉHO KAMENE</t>
  </si>
  <si>
    <t>předláždění kamenného skluzu podél OZ VM, předpoklad tl. kamene 200 mm 
vč. rozebrání, očištění, oídvozu a uložení na mezideponii, převezení zpět na místo osazování a osazení do bet. lože (vykázáno samostatně)</t>
  </si>
  <si>
    <t>0,2*8,68*1,2=2,083 [A]</t>
  </si>
  <si>
    <t>56140</t>
  </si>
  <si>
    <t>KAMENIVO ZPEVNĚNÉ CEMENTEM</t>
  </si>
  <si>
    <t>SC C8/10, tl. 170 mm</t>
  </si>
  <si>
    <t>1,75*(22,9+2,0*2)*0,17=8,003 [A]</t>
  </si>
  <si>
    <t>štěrkodrt ŠDA, tl. 250 mm, vč. rezervy na nerovnost podkladu 10%</t>
  </si>
  <si>
    <t>1,6*(22,9+2*1,8)*0,25=10,600 [A]</t>
  </si>
  <si>
    <t>infiltrační postřik PS-I 0,6 kg/m2</t>
  </si>
  <si>
    <t>na vrstě stmelené cementem: 1,5*(22,9+2,0*2)=40,350 [A]</t>
  </si>
  <si>
    <t>spojovací postřik PS-C 0,5 kg/m2</t>
  </si>
  <si>
    <t>na podkladní vrstvě: (22,9+(2,0+1,0)*2)*(1,6+0,2)=52,020 [A] 
na ložní vrstvě: (22,9+(2,2+1,5)*2)*(1,8+0,4)=66,660 [B] 
Celkem: A+B=118,680 [C]</t>
  </si>
  <si>
    <t>574D08</t>
  </si>
  <si>
    <t>ASFALTOVÝ BETON PRO LOŽNÍ VRSTVY MODIFIK ACL 22+, 22S</t>
  </si>
  <si>
    <t>ložní vrstva ACL 22S modifikovaný, tl. 80 mm</t>
  </si>
  <si>
    <t>(22,9+(2,2+1,5)*2)*(1,8+0,4)*0,08=5,333 [A]</t>
  </si>
  <si>
    <t>574F07</t>
  </si>
  <si>
    <t>ASFALTOVÝ BETON PRO PODKLADNÍ VRSTVY MODIFIK ACP 22+, 22S</t>
  </si>
  <si>
    <t>podkladní vrstva ACP 22S, modifikovaný, tl. 150 mm</t>
  </si>
  <si>
    <t>(22,9+(2,0+1,0)*2)*(1,6+0,2)*0,15=7,803 [A]</t>
  </si>
  <si>
    <t>574J04</t>
  </si>
  <si>
    <t>ASFALTOVÝ KOBEREC MASTIXOVÝ MODIFIK SMA 11+, 11S</t>
  </si>
  <si>
    <t>obrusná vrstva SMA 11S modifikovaný, tl. 40 mm</t>
  </si>
  <si>
    <t>(22,9+(2,2+2)*2)*(1,8+0,6)*0,04=3,005 [A]</t>
  </si>
  <si>
    <t>58910</t>
  </si>
  <si>
    <t>VÝPLŇ SPAR ASFALTEM</t>
  </si>
  <si>
    <t>výplň spáry mezi stávající a novou vozovkou asfaltovou zálivkou</t>
  </si>
  <si>
    <t>v obrusné vrstvě: 22,9+(2,2+2)*2+(1,8+0,6)*2=36,100 [A]</t>
  </si>
  <si>
    <t>sanace opěrné zdi podél silnice: ((5,5+5,9)/2)*9,81=55,917 [A] 
sanace opěrné zdi kolmo na silnici: (3,78+0)/2*6,0=11,340 [B] 
Celkem: A+B=67,257 [C]</t>
  </si>
  <si>
    <t>úhlová zeď na OZ Svitavy: 
   1,92*9,8+0,5/2*3,4+4,21*1,5+2,3*0,9=28,051 [A]  
úhlová zeď na OZ VM: 
   1,78*18,0+0,59/2*11,53+1,78*4,8=43,985 [B] 
Celkem: A+B=72,036 [C]</t>
  </si>
  <si>
    <t>78382</t>
  </si>
  <si>
    <t>NÁTĚRY BETON KONSTR TYP S2 (OS-B)</t>
  </si>
  <si>
    <t>sjednocující a ochranný nátěr sanované části opěrné zdi</t>
  </si>
  <si>
    <t>sanace OZ vlevo od lávky:  
     rozvinutá délka sanované plochy v řezu * šířka: ((5,5+5,9)/2)*9,81=55,917 [A] 
sanace OZ kolmé k silnici směr VM: (3,78+0)/2*6,0=11,340 [B] 
Celkem: A+B=67,257 [C]</t>
  </si>
  <si>
    <t>typ CDE.40 - chránička kabelů ohebná dvouplášťová korugovaní, HDPE, vnitřní povrch hladký  
vč. spojek, těsnění, apod.</t>
  </si>
  <si>
    <t>dle přílohy č. 2.3: 13,24=13,240 [A]</t>
  </si>
  <si>
    <t>91782</t>
  </si>
  <si>
    <t>VÝŠKOVÁ ÚPRAVA OBRUBNÍKŮ KAMENNÝCH</t>
  </si>
  <si>
    <t>Odstranění kamenných obrubníků podél vozovky, jejich očištění, odvoz a uložení na mezideponii pro zpětné použití, dovoz na místo osazení a jejich osazení do nové polohy</t>
  </si>
  <si>
    <t>22,9+(2,2+2)*2=31,300 [A]</t>
  </si>
  <si>
    <t>919111</t>
  </si>
  <si>
    <t>ŘEZÁNÍ ASFALTOVÉHO KRYTU VOZOVEK TL DO 50MM</t>
  </si>
  <si>
    <t>proříznutí spáry v obrusné vrstvě mezi stávající a novou vrstvou v tl. 40 mm a podél obrubníku</t>
  </si>
  <si>
    <t>v obrusné vrstvě: 22,9+(2,2+2)*2+(1,8+0,6)*2=36,100 [A] 
podél obrubníku: 22,9+(2,2+2)*2=31,300 [B] 
Celkem: A+B=67,400 [C]</t>
  </si>
  <si>
    <t>9352A2</t>
  </si>
  <si>
    <t>PŘÍKOPOVÉ ŽLABY Z BETON TVÁRNIC ŠÍŘ DO 300MM DO BETONU TL 100MM</t>
  </si>
  <si>
    <t>osazení nových příkopových žlabů podél opěrné zdi, šířka 300 mm do bet. lože C25/30-XF3 tl. 100 mm</t>
  </si>
  <si>
    <t>938543</t>
  </si>
  <si>
    <t>OČIŠTĚNÍ BETON KONSTR OTRYSKÁNÍM TLAK VODOU DO 1000 BARŮ</t>
  </si>
  <si>
    <t>otryskání celé plochy opěrné zdi a odbourané části opěry tlakovou vodou 1000 barů, vč. likvidace odpadu</t>
  </si>
  <si>
    <t>dobetonovávaná část: ((5,15+5,58)/2)*22,85=122,590 [A] 
sanovaná část - pol.626112: 67,257=67,257 [B] 
Celkem: A+B=189,847 [C]</t>
  </si>
  <si>
    <t>SO 401</t>
  </si>
  <si>
    <t>Elektroinstalace včetně bleskosvodu lávky a výtahu</t>
  </si>
  <si>
    <t>02730</t>
  </si>
  <si>
    <t>POMOC PRÁCE ZŘÍZ NEBO ZAJIŠŤ OCHRANU INŽENÝRSKÝCH SÍTÍ</t>
  </si>
  <si>
    <t>Provedení SO 401 dle přiložené dokumentace a soupisu prací  
Ocenění dle přílohy "SO 401 _ příloha _ SP.xls"  
- položky přiloženého soupisu k nacenění označeny žlutě 
- celková cena k doplnění do rozpočtu označena zeleně (Rekapitulace)</t>
  </si>
  <si>
    <t>SO 402</t>
  </si>
  <si>
    <t>Přípojka slaboproud</t>
  </si>
  <si>
    <t>Provedení SO 402 dle přiložené dokumentace a soupisu prací  
Ocenění dle přílohy "SO 402 _ příloha _ SP.xls"  
- položky přiloženého soupisu k nacenění označeny žlutě 
- celková cena k doplnění do rozpočtu označena zeleně (Rekapitulace)</t>
  </si>
  <si>
    <t>SO 411</t>
  </si>
  <si>
    <t>Veřejné osvětlení</t>
  </si>
  <si>
    <t>Provedení SO 411 dle přiložené dokumentace a soupisu prací  
Ocenění dle přílohy "SO 411 _ příloha _ SP.xls"  
- položky přiloženého soupisu k nacenění označeny žlutě 
- celková cena k doplnění do rozpočtu označena zeleně (Rekapitulace)</t>
  </si>
  <si>
    <t>SO 801</t>
  </si>
  <si>
    <t>Vegetační úpravy</t>
  </si>
  <si>
    <t>014212</t>
  </si>
  <si>
    <t>POPLATKY ZA ZEMNÍK - ORNICE</t>
  </si>
  <si>
    <t>zemina, zahradnický substrát 
pořízení ornice / zeminy schopné zúrodnění dle dispozic zhotovitele</t>
  </si>
  <si>
    <t>Přípravné práce 
pořízení ornice: 520*0,1*1,8=93,600 [A]</t>
  </si>
  <si>
    <t>02920</t>
  </si>
  <si>
    <t>OSTATNÍ POŽADAVKY - OCHRANA ŽIVOTNÍHO PROSTŘEDÍ</t>
  </si>
  <si>
    <t>Provedení Automatického závlahového systému dle přiložené dokumentace a soupisu prací  
Ocenění dle přílohy "SO 801 _ příloha _ SP.xls"  
- položky přiloženého soupisu k nacenění označeny žlutě 
- celková cena k doplnění do rozpočtu označena zeleně</t>
  </si>
  <si>
    <t>125738</t>
  </si>
  <si>
    <t>VYKOPÁVKY ZE ZEMNÍKŮ A SKLÁDEK TŘ. I, ODVOZ DO 20KM</t>
  </si>
  <si>
    <t>vč. dopravy ornice / zeminy schopné zúrodnění dle dispozic zhotovitele, vzdálenost uvedena orientačně</t>
  </si>
  <si>
    <t>Přípravné práce 
dovoz ornice: 520*0,1=52,000 [A]</t>
  </si>
  <si>
    <t>18130</t>
  </si>
  <si>
    <t>ÚPRAVA PLÁNĚ BEZ ZHUTNĚNÍ</t>
  </si>
  <si>
    <t>Přípravné práce 
převálcování rozprostřené ornice: 520=520,000 [A]</t>
  </si>
  <si>
    <t>18214</t>
  </si>
  <si>
    <t>ÚPRAVA POVRCHŮ SROVNÁNÍM ÚZEMÍ V TL DO 0,25M</t>
  </si>
  <si>
    <t>zrotavárování do hloubky 20 cm, vyčištění od hrud a kamenů, urovnání do roviny</t>
  </si>
  <si>
    <t>Přípravné práce 
úprava podkladu: 520=520,000 [A]</t>
  </si>
  <si>
    <t>18221</t>
  </si>
  <si>
    <t>ROZPROSTŘENÍ ORNICE VE SVAHU V TL DO 0,10M</t>
  </si>
  <si>
    <t>převažující svah, tl. ornice 100mm</t>
  </si>
  <si>
    <t>Přípravné práce 
rozprostření ornice: 520=520,000 [A]</t>
  </si>
  <si>
    <t>18241</t>
  </si>
  <si>
    <t>ZALOŽENÍ TRÁVNÍKU RUČNÍM VÝSEVEM</t>
  </si>
  <si>
    <t>Přípravné práce 
zatravnění: 520=520,000 [A]</t>
  </si>
  <si>
    <t>18247</t>
  </si>
  <si>
    <t>OŠETŘOVÁNÍ TRÁVNÍKU</t>
  </si>
  <si>
    <t>Přípravné práce 
péče do předání správci: 520=520,000 [A]</t>
  </si>
  <si>
    <t>18461</t>
  </si>
  <si>
    <t>MULČOVÁNÍ</t>
  </si>
  <si>
    <t>tl. 0,1m</t>
  </si>
  <si>
    <t>Výsadba 
Stromy: 18*1,5=27,000 [A] 
keře přes 40 cm: 40*1,0=40,000 [B] 
keře půdokryvné - celkem plocha: 520=520,000 [C] 
pnoucí rostliny: 18*1,5=27,000 [D] 
Celkem: A+B+C+D=614,000 [E]</t>
  </si>
  <si>
    <t>18472</t>
  </si>
  <si>
    <t>OŠETŘENÍ DŘEVIN SOLITERNÍCH</t>
  </si>
  <si>
    <t>základní tvarovací střih</t>
  </si>
  <si>
    <t>Výsadba 
keře přes 40 cm: 40=40,000 [A]</t>
  </si>
  <si>
    <t>184A1.R</t>
  </si>
  <si>
    <t>VYSAZOVÁNÍ KEŘŮ LISTNATÝCH VÝŠKY PŘES 40CM S BALEM VČETNĚ VÝKOPU JAMKY</t>
  </si>
  <si>
    <t>specifikace 
vel. 40-60cm - kontejnerované sazenice vel. 125/150 : hloubení jam – 0,125 m3, substrát 100%,  hnojení 2kg/m3, výsadba dřevin s balem, zálivka, manipulace 
Startovací hnojivo 2kg/m3 celkem 10kg 
Substrát 0,125 x 40=5,0m3 
Zálivka 20/l vody na keř</t>
  </si>
  <si>
    <t>Výsadba 
HORTENZIE 40/60 
H7 Hydrangea macrophylla 'Reneta Steiniger': 8=8,000 [A] 
Hortenzie velkolistá 'Reneta Steiniger'/ modrá 
H8 Hydrangea macrophylla 'BELA': 8=8,000 [B] 
hortenzie velkolistá/ modrá 
H9 Hydrangea macrophylla 'Bodensee': 8=8,000 [C] 
Hortenzie velkolistá 'Bodensee'/ modrá 
KEŘE OSTATNÍ 40/60 
K2 Prunus laurocerasus 'Otto Luyken': 16=16,000 [D] 
Bobkovišeň lékařská 'Otto Luyken' 
Celkem: A+B+C+D=40,000 [E]</t>
  </si>
  <si>
    <t>184A2</t>
  </si>
  <si>
    <t>VYSAZOVÁNÍ KEŘŮ LISTNATÝCH BEZ BALU VČETNĚ VÝKOPU JAMKY</t>
  </si>
  <si>
    <t>specifikace 
vel. do 10-20 a 30/40 - plochy celkem 509m2, hloubení jam 0,008 m3, hnojení - 2 tablety, výsadba kontejnerovaných dřevin , úprava rabat, zálivka, manipulace  250,00/m2 
Pěstební substrát 520m2 x 0,1m = 52m3 pro výsadbu ppd 
Hnojení průmyslové hnojivo - 40 g/m2  - 520m2 x 40g= 20,8kg 
Zálivka 10l vody/m2</t>
  </si>
  <si>
    <t>Výsadba půdopokryvných keřů  
Hedera helix 30/40/8ks/m2: 4160=4 160,000 [A] 
Břečťan 
Lonicera pileata 30/40: 240=240,000 [B] 
Zimolez kloboukatý 
Vinca minor 10/20/8ks/m2: 4160=4 160,000 [C] 
Barvínek, různé barevné kultivary 
Celkem: A+B+C=8 560,000 [D]</t>
  </si>
  <si>
    <t>184D12.R</t>
  </si>
  <si>
    <t>VYSAZOVÁNÍ POPÍNAVÝCH DŘEVIN SOLITÉRNÍCH</t>
  </si>
  <si>
    <t>specifikace 
hloubení jam 0,125 m3, hnojení, výsadba dřevin, navedení liány ke konstrukci, úprava rabat, mulčování, zálivka, manipulace 
Startovací hnojivo 2kg/m3 celkem 5kg 
Substrát 0,125 x 18=2,25m3 
Zálivka 20/l vody na keř</t>
  </si>
  <si>
    <t>Výsadba pnoucích rostlin 100/125 
Akebia quinata  100/125: 2=2,000 [A] 
Akébie pětičetná 
Parthenocissus tricuspidata/kultivary/100/125: 16=16,000 [B] 
Přísavník 
Celkem: A+B=18,000 [C]</t>
  </si>
  <si>
    <t>184D16.R</t>
  </si>
  <si>
    <t>VYSAZOVÁNÍ STROMŮ JEHLIČNATÝCH S BALEM VÝŠKY KMENE PŘES 2,0M</t>
  </si>
  <si>
    <t>specifikace 
obvod kmene 16/18, hloubení jam – 1,0 m3, 100% výměna půdy, hnojení - 4 tablety, výsadba dřevin s balem, obalení kmene rákosem, ukotvení 3 kůly + příčky u země, úprava rabat, zálivka, manipulace 
Kůly 8/250 54ks 
Přepážky 8/50 216ks 
Rákosová bandáž 0,3/1,5m x18=6bm 
Startovací hnojivo 200tablet Osmocote exact x 18ks 
Substrát 0,4 x 18=7,2m3 
Zálivka 80/l vody na strom</t>
  </si>
  <si>
    <t>Výsadba 
Pinus sylvestris, borovice lesní 225-250cm: 18=18,000 [A]</t>
  </si>
  <si>
    <t>VON</t>
  </si>
  <si>
    <t>Vedlejší a ostatní náklady</t>
  </si>
  <si>
    <t>029113</t>
  </si>
  <si>
    <t>OSTATNÍ POŽADAVKY - GEODETICKÉ ZAMĚŘENÍ - CELKY</t>
  </si>
  <si>
    <t>vytýčení, měření během realizace, zaměření DSPS</t>
  </si>
  <si>
    <t>02960</t>
  </si>
  <si>
    <t>OSTATNÍ POŽADAVKY - ODBORNÝ DOZOR</t>
  </si>
  <si>
    <t>BOZP na staveništi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podrobněji viz plán BOZP. Zajištění případných pěších tras. Náklady na opatření dle požadavků na zajištění BOZP v průběhu výstavby.</t>
  </si>
  <si>
    <t>geotechnický dohled u převzetí základové spáry, prvků speciálního zakládání a posouzení zemin ke zpětným zásypům, rovněž v průběhu prací speciálního zakládání 
Geotechnik</t>
  </si>
  <si>
    <t>02971</t>
  </si>
  <si>
    <t>OSTAT POŽADAVKY - GEOTECHNICKÝ MONITORING NA POVRCHU</t>
  </si>
  <si>
    <t>Monitoring se bude sestávát z provádění měření a sledování jak vlastní realizované konstrukce, tak i objektů a okolí stavbou a stavební činností ovlivněných. Zejména se jedná o ovlivnění vlivem poklesů terénu, změnou hydrogeologických podmínek, seizmickými účinky od trhacích prací a stavebních strojů apod. Sledovány budou především deformace, náklony, poklesy, vznik a vývoj poruch nebo i zatížení hlukem. 
Součástí monitoringu bude i pasportizace sledovaných objektů pro určení skutečného stavu před a po provedení výstavby, aby bylo možné předejít případným majetkoprávním sporům. 
Celý proces od návrhu řešení, přes vlastní dodávky měření a sledování vč. zpracování pasportizace až po závěrečná vyhodnocení či projekty oprav po skončení výstavby. 
Součástípasportizace objektů bude i fotodokumentace sledovaných objektů pořízená před zahájením stavby, v průběhu provádění a po dokončení stavby.</t>
  </si>
  <si>
    <t>02991</t>
  </si>
  <si>
    <t>OSTATNÍ POŽADAVKY - INFORMAČNÍ TABULE</t>
  </si>
  <si>
    <t>s údaji o stavbě s textem dle vzoru objednatele vč. osazení dle požadavku objednatele, materiálové řešení bude odsouhlaseno objednatelem</t>
  </si>
  <si>
    <t>03100</t>
  </si>
  <si>
    <t>ZAŘÍZENÍ STAVENIŠTĚ - ZŘÍZENÍ, PROVOZ, DEMONTÁŽ</t>
  </si>
  <si>
    <t>kompletní provedení ZS vč. zajištění BOZP a vč. následného uvedení ploch ZS do původního, resp. dohodnutého stavu ; zabezpečení stavby, oplocení, buňky, sanita, energie, kancelář pro realizaci KD stavby</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</si>
</sst>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sharedStrings" Target="sharedStrings.xml" /><Relationship Id="rId1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SUM(C10:C21)</f>
      </c>
      <c s="1"/>
      <c s="1"/>
    </row>
    <row r="7" spans="1:5" ht="12.75" customHeight="1">
      <c r="A7" s="1"/>
      <c s="4" t="s">
        <v>5</v>
      </c>
      <c s="7">
        <f>SUM(E10:E21)</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'PS 001'!I3</f>
      </c>
      <c s="21">
        <f>'PS 001'!O2</f>
      </c>
      <c s="21">
        <f>C10+D10</f>
      </c>
    </row>
    <row r="11" spans="1:5" ht="12.75" customHeight="1">
      <c r="A11" s="20" t="s">
        <v>53</v>
      </c>
      <c s="20" t="s">
        <v>54</v>
      </c>
      <c s="21">
        <f>'SO 001'!I3</f>
      </c>
      <c s="21">
        <f>'SO 001'!O2</f>
      </c>
      <c s="21">
        <f>C11+D11</f>
      </c>
    </row>
    <row r="12" spans="1:5" ht="12.75" customHeight="1">
      <c r="A12" s="20" t="s">
        <v>141</v>
      </c>
      <c s="20" t="s">
        <v>142</v>
      </c>
      <c s="21">
        <f>'SO 002'!I3</f>
      </c>
      <c s="21">
        <f>'SO 002'!O2</f>
      </c>
      <c s="21">
        <f>C12+D12</f>
      </c>
    </row>
    <row r="13" spans="1:5" ht="12.75" customHeight="1">
      <c r="A13" s="20" t="s">
        <v>215</v>
      </c>
      <c s="20" t="s">
        <v>216</v>
      </c>
      <c s="21">
        <f>'SO 101'!I3</f>
      </c>
      <c s="21">
        <f>'SO 101'!O2</f>
      </c>
      <c s="21">
        <f>C13+D13</f>
      </c>
    </row>
    <row r="14" spans="1:5" ht="12.75" customHeight="1">
      <c r="A14" s="20" t="s">
        <v>355</v>
      </c>
      <c s="20" t="s">
        <v>356</v>
      </c>
      <c s="21">
        <f>'SO 151'!I3</f>
      </c>
      <c s="21">
        <f>'SO 151'!O2</f>
      </c>
      <c s="21">
        <f>C14+D14</f>
      </c>
    </row>
    <row r="15" spans="1:5" ht="12.75" customHeight="1">
      <c r="A15" s="20" t="s">
        <v>364</v>
      </c>
      <c s="20" t="s">
        <v>365</v>
      </c>
      <c s="21">
        <f>'SO 201'!I3</f>
      </c>
      <c s="21">
        <f>'SO 201'!O2</f>
      </c>
      <c s="21">
        <f>C15+D15</f>
      </c>
    </row>
    <row r="16" spans="1:5" ht="12.75" customHeight="1">
      <c r="A16" s="20" t="s">
        <v>689</v>
      </c>
      <c s="20" t="s">
        <v>690</v>
      </c>
      <c s="21">
        <f>'SO 202'!I3</f>
      </c>
      <c s="21">
        <f>'SO 202'!O2</f>
      </c>
      <c s="21">
        <f>C16+D16</f>
      </c>
    </row>
    <row r="17" spans="1:5" ht="12.75" customHeight="1">
      <c r="A17" s="20" t="s">
        <v>792</v>
      </c>
      <c s="20" t="s">
        <v>793</v>
      </c>
      <c s="21">
        <f>'SO 401'!I3</f>
      </c>
      <c s="21">
        <f>'SO 401'!O2</f>
      </c>
      <c s="21">
        <f>C17+D17</f>
      </c>
    </row>
    <row r="18" spans="1:5" ht="12.75" customHeight="1">
      <c r="A18" s="20" t="s">
        <v>797</v>
      </c>
      <c s="20" t="s">
        <v>798</v>
      </c>
      <c s="21">
        <f>'SO 402'!I3</f>
      </c>
      <c s="21">
        <f>'SO 402'!O2</f>
      </c>
      <c s="21">
        <f>C18+D18</f>
      </c>
    </row>
    <row r="19" spans="1:5" ht="12.75" customHeight="1">
      <c r="A19" s="20" t="s">
        <v>800</v>
      </c>
      <c s="20" t="s">
        <v>801</v>
      </c>
      <c s="21">
        <f>'SO 411'!I3</f>
      </c>
      <c s="21">
        <f>'SO 411'!O2</f>
      </c>
      <c s="21">
        <f>C19+D19</f>
      </c>
    </row>
    <row r="20" spans="1:5" ht="12.75" customHeight="1">
      <c r="A20" s="20" t="s">
        <v>803</v>
      </c>
      <c s="20" t="s">
        <v>804</v>
      </c>
      <c s="21">
        <f>'SO 801'!I3</f>
      </c>
      <c s="21">
        <f>'SO 801'!O2</f>
      </c>
      <c s="21">
        <f>C20+D20</f>
      </c>
    </row>
    <row r="21" spans="1:5" ht="12.75" customHeight="1">
      <c r="A21" s="20" t="s">
        <v>857</v>
      </c>
      <c s="20" t="s">
        <v>858</v>
      </c>
      <c s="21">
        <f>VON!I3</f>
      </c>
      <c s="21">
        <f>VON!O2</f>
      </c>
      <c s="21">
        <f>C21+D21</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797</v>
      </c>
      <c s="38">
        <f>0+I8</f>
      </c>
      <c r="O3" t="s">
        <v>19</v>
      </c>
      <c t="s">
        <v>23</v>
      </c>
    </row>
    <row r="4" spans="1:16" ht="15" customHeight="1">
      <c r="A4" t="s">
        <v>17</v>
      </c>
      <c s="16" t="s">
        <v>18</v>
      </c>
      <c s="17" t="s">
        <v>797</v>
      </c>
      <c s="6"/>
      <c s="18" t="s">
        <v>798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794</v>
      </c>
      <c s="25" t="s">
        <v>47</v>
      </c>
      <c s="30" t="s">
        <v>795</v>
      </c>
      <c s="31" t="s">
        <v>49</v>
      </c>
      <c s="32">
        <v>1</v>
      </c>
      <c s="33">
        <v>0</v>
      </c>
      <c s="33">
        <f>ROUND(ROUND(H9,2)*ROUND(G9,3),2)</f>
      </c>
      <c r="O9">
        <f>(I9*21)/100</f>
      </c>
      <c t="s">
        <v>23</v>
      </c>
    </row>
    <row r="10" spans="1:5" ht="51">
      <c r="A10" s="34" t="s">
        <v>50</v>
      </c>
      <c r="E10" s="35" t="s">
        <v>799</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800</v>
      </c>
      <c s="38">
        <f>0+I8</f>
      </c>
      <c r="O3" t="s">
        <v>19</v>
      </c>
      <c t="s">
        <v>23</v>
      </c>
    </row>
    <row r="4" spans="1:16" ht="15" customHeight="1">
      <c r="A4" t="s">
        <v>17</v>
      </c>
      <c s="16" t="s">
        <v>18</v>
      </c>
      <c s="17" t="s">
        <v>800</v>
      </c>
      <c s="6"/>
      <c s="18" t="s">
        <v>801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794</v>
      </c>
      <c s="25" t="s">
        <v>47</v>
      </c>
      <c s="30" t="s">
        <v>795</v>
      </c>
      <c s="31" t="s">
        <v>49</v>
      </c>
      <c s="32">
        <v>1</v>
      </c>
      <c s="33">
        <v>0</v>
      </c>
      <c s="33">
        <f>ROUND(ROUND(H9,2)*ROUND(G9,3),2)</f>
      </c>
      <c r="O9">
        <f>(I9*21)/100</f>
      </c>
      <c t="s">
        <v>23</v>
      </c>
    </row>
    <row r="10" spans="1:5" ht="51">
      <c r="A10" s="34" t="s">
        <v>50</v>
      </c>
      <c r="E10" s="35" t="s">
        <v>802</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f>
      </c>
      <c t="s">
        <v>22</v>
      </c>
    </row>
    <row r="3" spans="1:16" ht="15" customHeight="1">
      <c r="A3" t="s">
        <v>12</v>
      </c>
      <c s="12" t="s">
        <v>14</v>
      </c>
      <c s="13" t="s">
        <v>15</v>
      </c>
      <c s="1"/>
      <c s="14" t="s">
        <v>16</v>
      </c>
      <c s="1"/>
      <c s="9"/>
      <c s="8" t="s">
        <v>803</v>
      </c>
      <c s="38">
        <f>0+I8+I15</f>
      </c>
      <c r="O3" t="s">
        <v>19</v>
      </c>
      <c t="s">
        <v>23</v>
      </c>
    </row>
    <row r="4" spans="1:16" ht="15" customHeight="1">
      <c r="A4" t="s">
        <v>17</v>
      </c>
      <c s="16" t="s">
        <v>18</v>
      </c>
      <c s="17" t="s">
        <v>803</v>
      </c>
      <c s="6"/>
      <c s="18" t="s">
        <v>804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12.75">
      <c r="A9" s="25" t="s">
        <v>45</v>
      </c>
      <c s="29" t="s">
        <v>29</v>
      </c>
      <c s="29" t="s">
        <v>805</v>
      </c>
      <c s="25" t="s">
        <v>47</v>
      </c>
      <c s="30" t="s">
        <v>806</v>
      </c>
      <c s="31" t="s">
        <v>58</v>
      </c>
      <c s="32">
        <v>93.6</v>
      </c>
      <c s="33">
        <v>0</v>
      </c>
      <c s="33">
        <f>ROUND(ROUND(H9,2)*ROUND(G9,3),2)</f>
      </c>
      <c r="O9">
        <f>(I9*21)/100</f>
      </c>
      <c t="s">
        <v>23</v>
      </c>
    </row>
    <row r="10" spans="1:5" ht="25.5">
      <c r="A10" s="34" t="s">
        <v>50</v>
      </c>
      <c r="E10" s="35" t="s">
        <v>807</v>
      </c>
    </row>
    <row r="11" spans="1:5" ht="25.5">
      <c r="A11" s="39" t="s">
        <v>52</v>
      </c>
      <c r="E11" s="37" t="s">
        <v>808</v>
      </c>
    </row>
    <row r="12" spans="1:16" ht="12.75">
      <c r="A12" s="25" t="s">
        <v>45</v>
      </c>
      <c s="29" t="s">
        <v>23</v>
      </c>
      <c s="29" t="s">
        <v>809</v>
      </c>
      <c s="25" t="s">
        <v>47</v>
      </c>
      <c s="30" t="s">
        <v>810</v>
      </c>
      <c s="31" t="s">
        <v>49</v>
      </c>
      <c s="32">
        <v>1</v>
      </c>
      <c s="33">
        <v>0</v>
      </c>
      <c s="33">
        <f>ROUND(ROUND(H12,2)*ROUND(G12,3),2)</f>
      </c>
      <c r="O12">
        <f>(I12*21)/100</f>
      </c>
      <c t="s">
        <v>23</v>
      </c>
    </row>
    <row r="13" spans="1:5" ht="63.75">
      <c r="A13" s="34" t="s">
        <v>50</v>
      </c>
      <c r="E13" s="35" t="s">
        <v>811</v>
      </c>
    </row>
    <row r="14" spans="1:5" ht="12.75">
      <c r="A14" s="36" t="s">
        <v>52</v>
      </c>
      <c r="E14" s="37" t="s">
        <v>47</v>
      </c>
    </row>
    <row r="15" spans="1:18" ht="12.75" customHeight="1">
      <c r="A15" s="6" t="s">
        <v>43</v>
      </c>
      <c s="6"/>
      <c s="41" t="s">
        <v>29</v>
      </c>
      <c s="6"/>
      <c s="27" t="s">
        <v>69</v>
      </c>
      <c s="6"/>
      <c s="6"/>
      <c s="6"/>
      <c s="42">
        <f>0+Q15</f>
      </c>
      <c r="O15">
        <f>0+R15</f>
      </c>
      <c r="Q15">
        <f>0+I16+I19+I22+I25+I28+I31+I34+I37+I40+I43+I46+I49</f>
      </c>
      <c>
        <f>0+O16+O19+O22+O25+O28+O31+O34+O37+O40+O43+O46+O49</f>
      </c>
    </row>
    <row r="16" spans="1:16" ht="12.75">
      <c r="A16" s="25" t="s">
        <v>45</v>
      </c>
      <c s="29" t="s">
        <v>22</v>
      </c>
      <c s="29" t="s">
        <v>812</v>
      </c>
      <c s="25" t="s">
        <v>47</v>
      </c>
      <c s="30" t="s">
        <v>813</v>
      </c>
      <c s="31" t="s">
        <v>80</v>
      </c>
      <c s="32">
        <v>52</v>
      </c>
      <c s="33">
        <v>0</v>
      </c>
      <c s="33">
        <f>ROUND(ROUND(H16,2)*ROUND(G16,3),2)</f>
      </c>
      <c r="O16">
        <f>(I16*21)/100</f>
      </c>
      <c t="s">
        <v>23</v>
      </c>
    </row>
    <row r="17" spans="1:5" ht="25.5">
      <c r="A17" s="34" t="s">
        <v>50</v>
      </c>
      <c r="E17" s="35" t="s">
        <v>814</v>
      </c>
    </row>
    <row r="18" spans="1:5" ht="25.5">
      <c r="A18" s="39" t="s">
        <v>52</v>
      </c>
      <c r="E18" s="37" t="s">
        <v>815</v>
      </c>
    </row>
    <row r="19" spans="1:16" ht="12.75">
      <c r="A19" s="25" t="s">
        <v>45</v>
      </c>
      <c s="29" t="s">
        <v>33</v>
      </c>
      <c s="29" t="s">
        <v>816</v>
      </c>
      <c s="25" t="s">
        <v>47</v>
      </c>
      <c s="30" t="s">
        <v>817</v>
      </c>
      <c s="31" t="s">
        <v>72</v>
      </c>
      <c s="32">
        <v>520</v>
      </c>
      <c s="33">
        <v>0</v>
      </c>
      <c s="33">
        <f>ROUND(ROUND(H19,2)*ROUND(G19,3),2)</f>
      </c>
      <c r="O19">
        <f>(I19*21)/100</f>
      </c>
      <c t="s">
        <v>23</v>
      </c>
    </row>
    <row r="20" spans="1:5" ht="12.75">
      <c r="A20" s="34" t="s">
        <v>50</v>
      </c>
      <c r="E20" s="35" t="s">
        <v>47</v>
      </c>
    </row>
    <row r="21" spans="1:5" ht="25.5">
      <c r="A21" s="39" t="s">
        <v>52</v>
      </c>
      <c r="E21" s="37" t="s">
        <v>818</v>
      </c>
    </row>
    <row r="22" spans="1:16" ht="12.75">
      <c r="A22" s="25" t="s">
        <v>45</v>
      </c>
      <c s="29" t="s">
        <v>35</v>
      </c>
      <c s="29" t="s">
        <v>819</v>
      </c>
      <c s="25" t="s">
        <v>47</v>
      </c>
      <c s="30" t="s">
        <v>820</v>
      </c>
      <c s="31" t="s">
        <v>72</v>
      </c>
      <c s="32">
        <v>520</v>
      </c>
      <c s="33">
        <v>0</v>
      </c>
      <c s="33">
        <f>ROUND(ROUND(H22,2)*ROUND(G22,3),2)</f>
      </c>
      <c r="O22">
        <f>(I22*21)/100</f>
      </c>
      <c t="s">
        <v>23</v>
      </c>
    </row>
    <row r="23" spans="1:5" ht="12.75">
      <c r="A23" s="34" t="s">
        <v>50</v>
      </c>
      <c r="E23" s="35" t="s">
        <v>821</v>
      </c>
    </row>
    <row r="24" spans="1:5" ht="25.5">
      <c r="A24" s="39" t="s">
        <v>52</v>
      </c>
      <c r="E24" s="37" t="s">
        <v>822</v>
      </c>
    </row>
    <row r="25" spans="1:16" ht="12.75">
      <c r="A25" s="25" t="s">
        <v>45</v>
      </c>
      <c s="29" t="s">
        <v>37</v>
      </c>
      <c s="29" t="s">
        <v>823</v>
      </c>
      <c s="25" t="s">
        <v>47</v>
      </c>
      <c s="30" t="s">
        <v>824</v>
      </c>
      <c s="31" t="s">
        <v>72</v>
      </c>
      <c s="32">
        <v>520</v>
      </c>
      <c s="33">
        <v>0</v>
      </c>
      <c s="33">
        <f>ROUND(ROUND(H25,2)*ROUND(G25,3),2)</f>
      </c>
      <c r="O25">
        <f>(I25*21)/100</f>
      </c>
      <c t="s">
        <v>23</v>
      </c>
    </row>
    <row r="26" spans="1:5" ht="12.75">
      <c r="A26" s="34" t="s">
        <v>50</v>
      </c>
      <c r="E26" s="35" t="s">
        <v>825</v>
      </c>
    </row>
    <row r="27" spans="1:5" ht="25.5">
      <c r="A27" s="39" t="s">
        <v>52</v>
      </c>
      <c r="E27" s="37" t="s">
        <v>826</v>
      </c>
    </row>
    <row r="28" spans="1:16" ht="12.75">
      <c r="A28" s="25" t="s">
        <v>45</v>
      </c>
      <c s="29" t="s">
        <v>77</v>
      </c>
      <c s="29" t="s">
        <v>827</v>
      </c>
      <c s="25" t="s">
        <v>47</v>
      </c>
      <c s="30" t="s">
        <v>828</v>
      </c>
      <c s="31" t="s">
        <v>72</v>
      </c>
      <c s="32">
        <v>520</v>
      </c>
      <c s="33">
        <v>0</v>
      </c>
      <c s="33">
        <f>ROUND(ROUND(H28,2)*ROUND(G28,3),2)</f>
      </c>
      <c r="O28">
        <f>(I28*21)/100</f>
      </c>
      <c t="s">
        <v>23</v>
      </c>
    </row>
    <row r="29" spans="1:5" ht="12.75">
      <c r="A29" s="34" t="s">
        <v>50</v>
      </c>
      <c r="E29" s="35" t="s">
        <v>47</v>
      </c>
    </row>
    <row r="30" spans="1:5" ht="25.5">
      <c r="A30" s="39" t="s">
        <v>52</v>
      </c>
      <c r="E30" s="37" t="s">
        <v>829</v>
      </c>
    </row>
    <row r="31" spans="1:16" ht="12.75">
      <c r="A31" s="25" t="s">
        <v>45</v>
      </c>
      <c s="29" t="s">
        <v>83</v>
      </c>
      <c s="29" t="s">
        <v>830</v>
      </c>
      <c s="25" t="s">
        <v>47</v>
      </c>
      <c s="30" t="s">
        <v>831</v>
      </c>
      <c s="31" t="s">
        <v>72</v>
      </c>
      <c s="32">
        <v>520</v>
      </c>
      <c s="33">
        <v>0</v>
      </c>
      <c s="33">
        <f>ROUND(ROUND(H31,2)*ROUND(G31,3),2)</f>
      </c>
      <c r="O31">
        <f>(I31*21)/100</f>
      </c>
      <c t="s">
        <v>23</v>
      </c>
    </row>
    <row r="32" spans="1:5" ht="12.75">
      <c r="A32" s="34" t="s">
        <v>50</v>
      </c>
      <c r="E32" s="35" t="s">
        <v>47</v>
      </c>
    </row>
    <row r="33" spans="1:5" ht="25.5">
      <c r="A33" s="39" t="s">
        <v>52</v>
      </c>
      <c r="E33" s="37" t="s">
        <v>832</v>
      </c>
    </row>
    <row r="34" spans="1:16" ht="12.75">
      <c r="A34" s="25" t="s">
        <v>45</v>
      </c>
      <c s="29" t="s">
        <v>40</v>
      </c>
      <c s="29" t="s">
        <v>833</v>
      </c>
      <c s="25" t="s">
        <v>47</v>
      </c>
      <c s="30" t="s">
        <v>834</v>
      </c>
      <c s="31" t="s">
        <v>72</v>
      </c>
      <c s="32">
        <v>614</v>
      </c>
      <c s="33">
        <v>0</v>
      </c>
      <c s="33">
        <f>ROUND(ROUND(H34,2)*ROUND(G34,3),2)</f>
      </c>
      <c r="O34">
        <f>(I34*21)/100</f>
      </c>
      <c t="s">
        <v>23</v>
      </c>
    </row>
    <row r="35" spans="1:5" ht="12.75">
      <c r="A35" s="34" t="s">
        <v>50</v>
      </c>
      <c r="E35" s="35" t="s">
        <v>835</v>
      </c>
    </row>
    <row r="36" spans="1:5" ht="76.5">
      <c r="A36" s="39" t="s">
        <v>52</v>
      </c>
      <c r="E36" s="37" t="s">
        <v>836</v>
      </c>
    </row>
    <row r="37" spans="1:16" ht="12.75">
      <c r="A37" s="25" t="s">
        <v>45</v>
      </c>
      <c s="29" t="s">
        <v>42</v>
      </c>
      <c s="29" t="s">
        <v>837</v>
      </c>
      <c s="25" t="s">
        <v>47</v>
      </c>
      <c s="30" t="s">
        <v>838</v>
      </c>
      <c s="31" t="s">
        <v>76</v>
      </c>
      <c s="32">
        <v>40</v>
      </c>
      <c s="33">
        <v>0</v>
      </c>
      <c s="33">
        <f>ROUND(ROUND(H37,2)*ROUND(G37,3),2)</f>
      </c>
      <c r="O37">
        <f>(I37*21)/100</f>
      </c>
      <c t="s">
        <v>23</v>
      </c>
    </row>
    <row r="38" spans="1:5" ht="12.75">
      <c r="A38" s="34" t="s">
        <v>50</v>
      </c>
      <c r="E38" s="35" t="s">
        <v>839</v>
      </c>
    </row>
    <row r="39" spans="1:5" ht="25.5">
      <c r="A39" s="39" t="s">
        <v>52</v>
      </c>
      <c r="E39" s="37" t="s">
        <v>840</v>
      </c>
    </row>
    <row r="40" spans="1:16" ht="25.5">
      <c r="A40" s="25" t="s">
        <v>45</v>
      </c>
      <c s="29" t="s">
        <v>94</v>
      </c>
      <c s="29" t="s">
        <v>841</v>
      </c>
      <c s="25" t="s">
        <v>47</v>
      </c>
      <c s="30" t="s">
        <v>842</v>
      </c>
      <c s="31" t="s">
        <v>76</v>
      </c>
      <c s="32">
        <v>40</v>
      </c>
      <c s="33">
        <v>0</v>
      </c>
      <c s="33">
        <f>ROUND(ROUND(H40,2)*ROUND(G40,3),2)</f>
      </c>
      <c r="O40">
        <f>(I40*21)/100</f>
      </c>
      <c t="s">
        <v>23</v>
      </c>
    </row>
    <row r="41" spans="1:5" ht="76.5">
      <c r="A41" s="34" t="s">
        <v>50</v>
      </c>
      <c r="E41" s="35" t="s">
        <v>843</v>
      </c>
    </row>
    <row r="42" spans="1:5" ht="153">
      <c r="A42" s="39" t="s">
        <v>52</v>
      </c>
      <c r="E42" s="37" t="s">
        <v>844</v>
      </c>
    </row>
    <row r="43" spans="1:16" ht="12.75">
      <c r="A43" s="25" t="s">
        <v>45</v>
      </c>
      <c s="29" t="s">
        <v>99</v>
      </c>
      <c s="29" t="s">
        <v>845</v>
      </c>
      <c s="25" t="s">
        <v>47</v>
      </c>
      <c s="30" t="s">
        <v>846</v>
      </c>
      <c s="31" t="s">
        <v>76</v>
      </c>
      <c s="32">
        <v>8560</v>
      </c>
      <c s="33">
        <v>0</v>
      </c>
      <c s="33">
        <f>ROUND(ROUND(H43,2)*ROUND(G43,3),2)</f>
      </c>
      <c r="O43">
        <f>(I43*21)/100</f>
      </c>
      <c t="s">
        <v>23</v>
      </c>
    </row>
    <row r="44" spans="1:5" ht="89.25">
      <c r="A44" s="34" t="s">
        <v>50</v>
      </c>
      <c r="E44" s="35" t="s">
        <v>847</v>
      </c>
    </row>
    <row r="45" spans="1:5" ht="102">
      <c r="A45" s="39" t="s">
        <v>52</v>
      </c>
      <c r="E45" s="37" t="s">
        <v>848</v>
      </c>
    </row>
    <row r="46" spans="1:16" ht="12.75">
      <c r="A46" s="25" t="s">
        <v>45</v>
      </c>
      <c s="29" t="s">
        <v>104</v>
      </c>
      <c s="29" t="s">
        <v>849</v>
      </c>
      <c s="25" t="s">
        <v>47</v>
      </c>
      <c s="30" t="s">
        <v>850</v>
      </c>
      <c s="31" t="s">
        <v>76</v>
      </c>
      <c s="32">
        <v>18</v>
      </c>
      <c s="33">
        <v>0</v>
      </c>
      <c s="33">
        <f>ROUND(ROUND(H46,2)*ROUND(G46,3),2)</f>
      </c>
      <c r="O46">
        <f>(I46*21)/100</f>
      </c>
      <c t="s">
        <v>23</v>
      </c>
    </row>
    <row r="47" spans="1:5" ht="76.5">
      <c r="A47" s="34" t="s">
        <v>50</v>
      </c>
      <c r="E47" s="35" t="s">
        <v>851</v>
      </c>
    </row>
    <row r="48" spans="1:5" ht="76.5">
      <c r="A48" s="39" t="s">
        <v>52</v>
      </c>
      <c r="E48" s="37" t="s">
        <v>852</v>
      </c>
    </row>
    <row r="49" spans="1:16" ht="12.75">
      <c r="A49" s="25" t="s">
        <v>45</v>
      </c>
      <c s="29" t="s">
        <v>109</v>
      </c>
      <c s="29" t="s">
        <v>853</v>
      </c>
      <c s="25" t="s">
        <v>47</v>
      </c>
      <c s="30" t="s">
        <v>854</v>
      </c>
      <c s="31" t="s">
        <v>76</v>
      </c>
      <c s="32">
        <v>18</v>
      </c>
      <c s="33">
        <v>0</v>
      </c>
      <c s="33">
        <f>ROUND(ROUND(H49,2)*ROUND(G49,3),2)</f>
      </c>
      <c r="O49">
        <f>(I49*21)/100</f>
      </c>
      <c t="s">
        <v>23</v>
      </c>
    </row>
    <row r="50" spans="1:5" ht="127.5">
      <c r="A50" s="34" t="s">
        <v>50</v>
      </c>
      <c r="E50" s="35" t="s">
        <v>855</v>
      </c>
    </row>
    <row r="51" spans="1:5" ht="25.5">
      <c r="A51" s="36" t="s">
        <v>52</v>
      </c>
      <c r="E51" s="37" t="s">
        <v>856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857</v>
      </c>
      <c s="38">
        <f>0+I8</f>
      </c>
      <c r="O3" t="s">
        <v>19</v>
      </c>
      <c t="s">
        <v>23</v>
      </c>
    </row>
    <row r="4" spans="1:16" ht="15" customHeight="1">
      <c r="A4" t="s">
        <v>17</v>
      </c>
      <c s="16" t="s">
        <v>18</v>
      </c>
      <c s="17" t="s">
        <v>857</v>
      </c>
      <c s="6"/>
      <c s="18" t="s">
        <v>858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f>
      </c>
      <c>
        <f>0+O9+O12+O15+O18+O21+O24</f>
      </c>
    </row>
    <row r="9" spans="1:16" ht="12.75">
      <c r="A9" s="25" t="s">
        <v>45</v>
      </c>
      <c s="29" t="s">
        <v>29</v>
      </c>
      <c s="29" t="s">
        <v>859</v>
      </c>
      <c s="25" t="s">
        <v>47</v>
      </c>
      <c s="30" t="s">
        <v>860</v>
      </c>
      <c s="31" t="s">
        <v>76</v>
      </c>
      <c s="32">
        <v>1</v>
      </c>
      <c s="33">
        <v>0</v>
      </c>
      <c s="33">
        <f>ROUND(ROUND(H9,2)*ROUND(G9,3),2)</f>
      </c>
      <c r="O9">
        <f>(I9*21)/100</f>
      </c>
      <c t="s">
        <v>23</v>
      </c>
    </row>
    <row r="10" spans="1:5" ht="12.75">
      <c r="A10" s="34" t="s">
        <v>50</v>
      </c>
      <c r="E10" s="35" t="s">
        <v>861</v>
      </c>
    </row>
    <row r="11" spans="1:5" ht="12.75">
      <c r="A11" s="39" t="s">
        <v>52</v>
      </c>
      <c r="E11" s="37" t="s">
        <v>47</v>
      </c>
    </row>
    <row r="12" spans="1:16" ht="12.75">
      <c r="A12" s="25" t="s">
        <v>45</v>
      </c>
      <c s="29" t="s">
        <v>23</v>
      </c>
      <c s="29" t="s">
        <v>862</v>
      </c>
      <c s="25" t="s">
        <v>56</v>
      </c>
      <c s="30" t="s">
        <v>863</v>
      </c>
      <c s="31" t="s">
        <v>49</v>
      </c>
      <c s="32">
        <v>1</v>
      </c>
      <c s="33">
        <v>0</v>
      </c>
      <c s="33">
        <f>ROUND(ROUND(H12,2)*ROUND(G12,3),2)</f>
      </c>
      <c r="O12">
        <f>(I12*21)/100</f>
      </c>
      <c t="s">
        <v>23</v>
      </c>
    </row>
    <row r="13" spans="1:5" ht="89.25">
      <c r="A13" s="34" t="s">
        <v>50</v>
      </c>
      <c r="E13" s="35" t="s">
        <v>864</v>
      </c>
    </row>
    <row r="14" spans="1:5" ht="12.75">
      <c r="A14" s="39" t="s">
        <v>52</v>
      </c>
      <c r="E14" s="37" t="s">
        <v>47</v>
      </c>
    </row>
    <row r="15" spans="1:16" ht="12.75">
      <c r="A15" s="25" t="s">
        <v>45</v>
      </c>
      <c s="29" t="s">
        <v>22</v>
      </c>
      <c s="29" t="s">
        <v>862</v>
      </c>
      <c s="25" t="s">
        <v>61</v>
      </c>
      <c s="30" t="s">
        <v>863</v>
      </c>
      <c s="31" t="s">
        <v>49</v>
      </c>
      <c s="32">
        <v>1</v>
      </c>
      <c s="33">
        <v>0</v>
      </c>
      <c s="33">
        <f>ROUND(ROUND(H15,2)*ROUND(G15,3),2)</f>
      </c>
      <c r="O15">
        <f>(I15*21)/100</f>
      </c>
      <c t="s">
        <v>23</v>
      </c>
    </row>
    <row r="16" spans="1:5" ht="51">
      <c r="A16" s="34" t="s">
        <v>50</v>
      </c>
      <c r="E16" s="35" t="s">
        <v>865</v>
      </c>
    </row>
    <row r="17" spans="1:5" ht="12.75">
      <c r="A17" s="39" t="s">
        <v>52</v>
      </c>
      <c r="E17" s="37" t="s">
        <v>47</v>
      </c>
    </row>
    <row r="18" spans="1:16" ht="12.75">
      <c r="A18" s="25" t="s">
        <v>45</v>
      </c>
      <c s="29" t="s">
        <v>33</v>
      </c>
      <c s="29" t="s">
        <v>866</v>
      </c>
      <c s="25" t="s">
        <v>47</v>
      </c>
      <c s="30" t="s">
        <v>867</v>
      </c>
      <c s="31" t="s">
        <v>49</v>
      </c>
      <c s="32">
        <v>1</v>
      </c>
      <c s="33">
        <v>0</v>
      </c>
      <c s="33">
        <f>ROUND(ROUND(H18,2)*ROUND(G18,3),2)</f>
      </c>
      <c r="O18">
        <f>(I18*21)/100</f>
      </c>
      <c t="s">
        <v>23</v>
      </c>
    </row>
    <row r="19" spans="1:5" ht="165.75">
      <c r="A19" s="34" t="s">
        <v>50</v>
      </c>
      <c r="E19" s="35" t="s">
        <v>868</v>
      </c>
    </row>
    <row r="20" spans="1:5" ht="12.75">
      <c r="A20" s="39" t="s">
        <v>52</v>
      </c>
      <c r="E20" s="37" t="s">
        <v>47</v>
      </c>
    </row>
    <row r="21" spans="1:16" ht="12.75">
      <c r="A21" s="25" t="s">
        <v>45</v>
      </c>
      <c s="29" t="s">
        <v>35</v>
      </c>
      <c s="29" t="s">
        <v>869</v>
      </c>
      <c s="25" t="s">
        <v>47</v>
      </c>
      <c s="30" t="s">
        <v>870</v>
      </c>
      <c s="31" t="s">
        <v>76</v>
      </c>
      <c s="32">
        <v>2</v>
      </c>
      <c s="33">
        <v>0</v>
      </c>
      <c s="33">
        <f>ROUND(ROUND(H21,2)*ROUND(G21,3),2)</f>
      </c>
      <c r="O21">
        <f>(I21*21)/100</f>
      </c>
      <c t="s">
        <v>23</v>
      </c>
    </row>
    <row r="22" spans="1:5" ht="25.5">
      <c r="A22" s="34" t="s">
        <v>50</v>
      </c>
      <c r="E22" s="35" t="s">
        <v>871</v>
      </c>
    </row>
    <row r="23" spans="1:5" ht="12.75">
      <c r="A23" s="39" t="s">
        <v>52</v>
      </c>
      <c r="E23" s="37" t="s">
        <v>47</v>
      </c>
    </row>
    <row r="24" spans="1:16" ht="12.75">
      <c r="A24" s="25" t="s">
        <v>45</v>
      </c>
      <c s="29" t="s">
        <v>37</v>
      </c>
      <c s="29" t="s">
        <v>872</v>
      </c>
      <c s="25" t="s">
        <v>47</v>
      </c>
      <c s="30" t="s">
        <v>873</v>
      </c>
      <c s="31" t="s">
        <v>49</v>
      </c>
      <c s="32">
        <v>1</v>
      </c>
      <c s="33">
        <v>0</v>
      </c>
      <c s="33">
        <f>ROUND(ROUND(H24,2)*ROUND(G24,3),2)</f>
      </c>
      <c r="O24">
        <f>(I24*21)/100</f>
      </c>
      <c t="s">
        <v>23</v>
      </c>
    </row>
    <row r="25" spans="1:5" ht="38.25">
      <c r="A25" s="34" t="s">
        <v>50</v>
      </c>
      <c r="E25" s="35" t="s">
        <v>874</v>
      </c>
    </row>
    <row r="26" spans="1:5" ht="12.75">
      <c r="A26" s="36" t="s">
        <v>52</v>
      </c>
      <c r="E26"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46</v>
      </c>
      <c s="25" t="s">
        <v>47</v>
      </c>
      <c s="30" t="s">
        <v>48</v>
      </c>
      <c s="31" t="s">
        <v>49</v>
      </c>
      <c s="32">
        <v>1</v>
      </c>
      <c s="33">
        <v>0</v>
      </c>
      <c s="33">
        <f>ROUND(ROUND(H9,2)*ROUND(G9,3),2)</f>
      </c>
      <c r="O9">
        <f>(I9*21)/100</f>
      </c>
      <c t="s">
        <v>23</v>
      </c>
    </row>
    <row r="10" spans="1:5" ht="25.5">
      <c r="A10" s="34" t="s">
        <v>50</v>
      </c>
      <c r="E10" s="35" t="s">
        <v>51</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0+O8+O21+O40+O44+O48+O52+O56</f>
      </c>
      <c t="s">
        <v>22</v>
      </c>
    </row>
    <row r="3" spans="1:16" ht="15" customHeight="1">
      <c r="A3" t="s">
        <v>12</v>
      </c>
      <c s="12" t="s">
        <v>14</v>
      </c>
      <c s="13" t="s">
        <v>15</v>
      </c>
      <c s="1"/>
      <c s="14" t="s">
        <v>16</v>
      </c>
      <c s="1"/>
      <c s="9"/>
      <c s="8" t="s">
        <v>53</v>
      </c>
      <c s="38">
        <f>0+I8+I21+I40+I44+I48+I52+I56</f>
      </c>
      <c r="O3" t="s">
        <v>19</v>
      </c>
      <c t="s">
        <v>23</v>
      </c>
    </row>
    <row r="4" spans="1:16" ht="15" customHeight="1">
      <c r="A4" t="s">
        <v>17</v>
      </c>
      <c s="16" t="s">
        <v>18</v>
      </c>
      <c s="17" t="s">
        <v>53</v>
      </c>
      <c s="6"/>
      <c s="18" t="s">
        <v>54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55</v>
      </c>
      <c s="25" t="s">
        <v>56</v>
      </c>
      <c s="30" t="s">
        <v>57</v>
      </c>
      <c s="31" t="s">
        <v>58</v>
      </c>
      <c s="32">
        <v>38.38</v>
      </c>
      <c s="33">
        <v>0</v>
      </c>
      <c s="33">
        <f>ROUND(ROUND(H9,2)*ROUND(G9,3),2)</f>
      </c>
      <c r="O9">
        <f>(I9*21)/100</f>
      </c>
      <c t="s">
        <v>23</v>
      </c>
    </row>
    <row r="10" spans="1:5" ht="12.75">
      <c r="A10" s="34" t="s">
        <v>50</v>
      </c>
      <c r="E10" s="35" t="s">
        <v>59</v>
      </c>
    </row>
    <row r="11" spans="1:5" ht="12.75">
      <c r="A11" s="39" t="s">
        <v>52</v>
      </c>
      <c r="E11" s="37" t="s">
        <v>60</v>
      </c>
    </row>
    <row r="12" spans="1:16" ht="12.75">
      <c r="A12" s="25" t="s">
        <v>45</v>
      </c>
      <c s="29" t="s">
        <v>23</v>
      </c>
      <c s="29" t="s">
        <v>55</v>
      </c>
      <c s="25" t="s">
        <v>61</v>
      </c>
      <c s="30" t="s">
        <v>57</v>
      </c>
      <c s="31" t="s">
        <v>58</v>
      </c>
      <c s="32">
        <v>8.454</v>
      </c>
      <c s="33">
        <v>0</v>
      </c>
      <c s="33">
        <f>ROUND(ROUND(H12,2)*ROUND(G12,3),2)</f>
      </c>
      <c r="O12">
        <f>(I12*21)/100</f>
      </c>
      <c t="s">
        <v>23</v>
      </c>
    </row>
    <row r="13" spans="1:5" ht="12.75">
      <c r="A13" s="34" t="s">
        <v>50</v>
      </c>
      <c r="E13" s="35" t="s">
        <v>62</v>
      </c>
    </row>
    <row r="14" spans="1:5" ht="12.75">
      <c r="A14" s="39" t="s">
        <v>52</v>
      </c>
      <c r="E14" s="37" t="s">
        <v>63</v>
      </c>
    </row>
    <row r="15" spans="1:16" ht="12.75">
      <c r="A15" s="25" t="s">
        <v>45</v>
      </c>
      <c s="29" t="s">
        <v>22</v>
      </c>
      <c s="29" t="s">
        <v>55</v>
      </c>
      <c s="25" t="s">
        <v>64</v>
      </c>
      <c s="30" t="s">
        <v>57</v>
      </c>
      <c s="31" t="s">
        <v>58</v>
      </c>
      <c s="32">
        <v>5.945</v>
      </c>
      <c s="33">
        <v>0</v>
      </c>
      <c s="33">
        <f>ROUND(ROUND(H15,2)*ROUND(G15,3),2)</f>
      </c>
      <c r="O15">
        <f>(I15*21)/100</f>
      </c>
      <c t="s">
        <v>23</v>
      </c>
    </row>
    <row r="16" spans="1:5" ht="12.75">
      <c r="A16" s="34" t="s">
        <v>50</v>
      </c>
      <c r="E16" s="35" t="s">
        <v>65</v>
      </c>
    </row>
    <row r="17" spans="1:5" ht="12.75">
      <c r="A17" s="39" t="s">
        <v>52</v>
      </c>
      <c r="E17" s="37" t="s">
        <v>66</v>
      </c>
    </row>
    <row r="18" spans="1:16" ht="12.75">
      <c r="A18" s="25" t="s">
        <v>45</v>
      </c>
      <c s="29" t="s">
        <v>33</v>
      </c>
      <c s="29" t="s">
        <v>67</v>
      </c>
      <c s="25" t="s">
        <v>47</v>
      </c>
      <c s="30" t="s">
        <v>68</v>
      </c>
      <c s="31" t="s">
        <v>49</v>
      </c>
      <c s="32">
        <v>1</v>
      </c>
      <c s="33">
        <v>0</v>
      </c>
      <c s="33">
        <f>ROUND(ROUND(H18,2)*ROUND(G18,3),2)</f>
      </c>
      <c r="O18">
        <f>(I18*21)/100</f>
      </c>
      <c t="s">
        <v>23</v>
      </c>
    </row>
    <row r="19" spans="1:5" ht="12.75">
      <c r="A19" s="34" t="s">
        <v>50</v>
      </c>
      <c r="E19" s="35" t="s">
        <v>47</v>
      </c>
    </row>
    <row r="20" spans="1:5" ht="12.75">
      <c r="A20" s="36" t="s">
        <v>52</v>
      </c>
      <c r="E20" s="37" t="s">
        <v>47</v>
      </c>
    </row>
    <row r="21" spans="1:18" ht="12.75" customHeight="1">
      <c r="A21" s="6" t="s">
        <v>43</v>
      </c>
      <c s="6"/>
      <c s="41" t="s">
        <v>29</v>
      </c>
      <c s="6"/>
      <c s="27" t="s">
        <v>69</v>
      </c>
      <c s="6"/>
      <c s="6"/>
      <c s="6"/>
      <c s="42">
        <f>0+Q21</f>
      </c>
      <c r="O21">
        <f>0+R21</f>
      </c>
      <c r="Q21">
        <f>0+I22+I25+I28+I31+I34+I37</f>
      </c>
      <c>
        <f>0+O22+O25+O28+O31+O34+O37</f>
      </c>
    </row>
    <row r="22" spans="1:16" ht="12.75">
      <c r="A22" s="25" t="s">
        <v>45</v>
      </c>
      <c s="29" t="s">
        <v>35</v>
      </c>
      <c s="29" t="s">
        <v>70</v>
      </c>
      <c s="25" t="s">
        <v>47</v>
      </c>
      <c s="30" t="s">
        <v>71</v>
      </c>
      <c s="31" t="s">
        <v>72</v>
      </c>
      <c s="32">
        <v>101</v>
      </c>
      <c s="33">
        <v>0</v>
      </c>
      <c s="33">
        <f>ROUND(ROUND(H22,2)*ROUND(G22,3),2)</f>
      </c>
      <c r="O22">
        <f>(I22*21)/100</f>
      </c>
      <c t="s">
        <v>23</v>
      </c>
    </row>
    <row r="23" spans="1:5" ht="12.75">
      <c r="A23" s="34" t="s">
        <v>50</v>
      </c>
      <c r="E23" s="35" t="s">
        <v>73</v>
      </c>
    </row>
    <row r="24" spans="1:5" ht="12.75">
      <c r="A24" s="39" t="s">
        <v>52</v>
      </c>
      <c r="E24" s="37" t="s">
        <v>47</v>
      </c>
    </row>
    <row r="25" spans="1:16" ht="12.75">
      <c r="A25" s="25" t="s">
        <v>45</v>
      </c>
      <c s="29" t="s">
        <v>37</v>
      </c>
      <c s="29" t="s">
        <v>74</v>
      </c>
      <c s="25" t="s">
        <v>47</v>
      </c>
      <c s="30" t="s">
        <v>75</v>
      </c>
      <c s="31" t="s">
        <v>76</v>
      </c>
      <c s="32">
        <v>7</v>
      </c>
      <c s="33">
        <v>0</v>
      </c>
      <c s="33">
        <f>ROUND(ROUND(H25,2)*ROUND(G25,3),2)</f>
      </c>
      <c r="O25">
        <f>(I25*21)/100</f>
      </c>
      <c t="s">
        <v>23</v>
      </c>
    </row>
    <row r="26" spans="1:5" ht="12.75">
      <c r="A26" s="34" t="s">
        <v>50</v>
      </c>
      <c r="E26" s="35" t="s">
        <v>73</v>
      </c>
    </row>
    <row r="27" spans="1:5" ht="12.75">
      <c r="A27" s="39" t="s">
        <v>52</v>
      </c>
      <c r="E27" s="37" t="s">
        <v>47</v>
      </c>
    </row>
    <row r="28" spans="1:16" ht="12.75">
      <c r="A28" s="25" t="s">
        <v>45</v>
      </c>
      <c s="29" t="s">
        <v>77</v>
      </c>
      <c s="29" t="s">
        <v>78</v>
      </c>
      <c s="25" t="s">
        <v>47</v>
      </c>
      <c s="30" t="s">
        <v>79</v>
      </c>
      <c s="31" t="s">
        <v>80</v>
      </c>
      <c s="32">
        <v>20.2</v>
      </c>
      <c s="33">
        <v>0</v>
      </c>
      <c s="33">
        <f>ROUND(ROUND(H28,2)*ROUND(G28,3),2)</f>
      </c>
      <c r="O28">
        <f>(I28*21)/100</f>
      </c>
      <c t="s">
        <v>23</v>
      </c>
    </row>
    <row r="29" spans="1:5" ht="38.25">
      <c r="A29" s="34" t="s">
        <v>50</v>
      </c>
      <c r="E29" s="35" t="s">
        <v>81</v>
      </c>
    </row>
    <row r="30" spans="1:5" ht="12.75">
      <c r="A30" s="39" t="s">
        <v>52</v>
      </c>
      <c r="E30" s="37" t="s">
        <v>82</v>
      </c>
    </row>
    <row r="31" spans="1:16" ht="12.75">
      <c r="A31" s="25" t="s">
        <v>45</v>
      </c>
      <c s="29" t="s">
        <v>83</v>
      </c>
      <c s="29" t="s">
        <v>84</v>
      </c>
      <c s="25" t="s">
        <v>47</v>
      </c>
      <c s="30" t="s">
        <v>85</v>
      </c>
      <c s="31" t="s">
        <v>80</v>
      </c>
      <c s="32">
        <v>20.2</v>
      </c>
      <c s="33">
        <v>0</v>
      </c>
      <c s="33">
        <f>ROUND(ROUND(H31,2)*ROUND(G31,3),2)</f>
      </c>
      <c r="O31">
        <f>(I31*21)/100</f>
      </c>
      <c t="s">
        <v>23</v>
      </c>
    </row>
    <row r="32" spans="1:5" ht="12.75">
      <c r="A32" s="34" t="s">
        <v>50</v>
      </c>
      <c r="E32" s="35" t="s">
        <v>86</v>
      </c>
    </row>
    <row r="33" spans="1:5" ht="12.75">
      <c r="A33" s="39" t="s">
        <v>52</v>
      </c>
      <c r="E33" s="37" t="s">
        <v>47</v>
      </c>
    </row>
    <row r="34" spans="1:16" ht="12.75">
      <c r="A34" s="25" t="s">
        <v>45</v>
      </c>
      <c s="29" t="s">
        <v>40</v>
      </c>
      <c s="29" t="s">
        <v>87</v>
      </c>
      <c s="25" t="s">
        <v>47</v>
      </c>
      <c s="30" t="s">
        <v>88</v>
      </c>
      <c s="31" t="s">
        <v>80</v>
      </c>
      <c s="32">
        <v>179.2</v>
      </c>
      <c s="33">
        <v>0</v>
      </c>
      <c s="33">
        <f>ROUND(ROUND(H34,2)*ROUND(G34,3),2)</f>
      </c>
      <c r="O34">
        <f>(I34*21)/100</f>
      </c>
      <c t="s">
        <v>23</v>
      </c>
    </row>
    <row r="35" spans="1:5" ht="12.75">
      <c r="A35" s="34" t="s">
        <v>50</v>
      </c>
      <c r="E35" s="35" t="s">
        <v>47</v>
      </c>
    </row>
    <row r="36" spans="1:5" ht="63.75">
      <c r="A36" s="39" t="s">
        <v>52</v>
      </c>
      <c r="E36" s="37" t="s">
        <v>89</v>
      </c>
    </row>
    <row r="37" spans="1:16" ht="12.75">
      <c r="A37" s="25" t="s">
        <v>45</v>
      </c>
      <c s="29" t="s">
        <v>42</v>
      </c>
      <c s="29" t="s">
        <v>90</v>
      </c>
      <c s="25" t="s">
        <v>47</v>
      </c>
      <c s="30" t="s">
        <v>91</v>
      </c>
      <c s="31" t="s">
        <v>72</v>
      </c>
      <c s="32">
        <v>192</v>
      </c>
      <c s="33">
        <v>0</v>
      </c>
      <c s="33">
        <f>ROUND(ROUND(H37,2)*ROUND(G37,3),2)</f>
      </c>
      <c r="O37">
        <f>(I37*21)/100</f>
      </c>
      <c t="s">
        <v>23</v>
      </c>
    </row>
    <row r="38" spans="1:5" ht="12.75">
      <c r="A38" s="34" t="s">
        <v>50</v>
      </c>
      <c r="E38" s="35" t="s">
        <v>47</v>
      </c>
    </row>
    <row r="39" spans="1:5" ht="12.75">
      <c r="A39" s="36" t="s">
        <v>52</v>
      </c>
      <c r="E39" s="37" t="s">
        <v>92</v>
      </c>
    </row>
    <row r="40" spans="1:18" ht="12.75" customHeight="1">
      <c r="A40" s="6" t="s">
        <v>43</v>
      </c>
      <c s="6"/>
      <c s="41" t="s">
        <v>23</v>
      </c>
      <c s="6"/>
      <c s="27" t="s">
        <v>93</v>
      </c>
      <c s="6"/>
      <c s="6"/>
      <c s="6"/>
      <c s="42">
        <f>0+Q40</f>
      </c>
      <c r="O40">
        <f>0+R40</f>
      </c>
      <c r="Q40">
        <f>0+I41</f>
      </c>
      <c>
        <f>0+O41</f>
      </c>
    </row>
    <row r="41" spans="1:16" ht="12.75">
      <c r="A41" s="25" t="s">
        <v>45</v>
      </c>
      <c s="29" t="s">
        <v>94</v>
      </c>
      <c s="29" t="s">
        <v>95</v>
      </c>
      <c s="25" t="s">
        <v>47</v>
      </c>
      <c s="30" t="s">
        <v>96</v>
      </c>
      <c s="31" t="s">
        <v>80</v>
      </c>
      <c s="32">
        <v>3.75</v>
      </c>
      <c s="33">
        <v>0</v>
      </c>
      <c s="33">
        <f>ROUND(ROUND(H41,2)*ROUND(G41,3),2)</f>
      </c>
      <c r="O41">
        <f>(I41*21)/100</f>
      </c>
      <c t="s">
        <v>23</v>
      </c>
    </row>
    <row r="42" spans="1:5" ht="12.75">
      <c r="A42" s="34" t="s">
        <v>50</v>
      </c>
      <c r="E42" s="35" t="s">
        <v>47</v>
      </c>
    </row>
    <row r="43" spans="1:5" ht="25.5">
      <c r="A43" s="36" t="s">
        <v>52</v>
      </c>
      <c r="E43" s="37" t="s">
        <v>97</v>
      </c>
    </row>
    <row r="44" spans="1:18" ht="12.75" customHeight="1">
      <c r="A44" s="6" t="s">
        <v>43</v>
      </c>
      <c s="6"/>
      <c s="41" t="s">
        <v>22</v>
      </c>
      <c s="6"/>
      <c s="27" t="s">
        <v>98</v>
      </c>
      <c s="6"/>
      <c s="6"/>
      <c s="6"/>
      <c s="42">
        <f>0+Q44</f>
      </c>
      <c r="O44">
        <f>0+R44</f>
      </c>
      <c r="Q44">
        <f>0+I45</f>
      </c>
      <c>
        <f>0+O45</f>
      </c>
    </row>
    <row r="45" spans="1:16" ht="12.75">
      <c r="A45" s="25" t="s">
        <v>45</v>
      </c>
      <c s="29" t="s">
        <v>99</v>
      </c>
      <c s="29" t="s">
        <v>100</v>
      </c>
      <c s="25" t="s">
        <v>47</v>
      </c>
      <c s="30" t="s">
        <v>101</v>
      </c>
      <c s="31" t="s">
        <v>80</v>
      </c>
      <c s="32">
        <v>3.75</v>
      </c>
      <c s="33">
        <v>0</v>
      </c>
      <c s="33">
        <f>ROUND(ROUND(H45,2)*ROUND(G45,3),2)</f>
      </c>
      <c r="O45">
        <f>(I45*21)/100</f>
      </c>
      <c t="s">
        <v>23</v>
      </c>
    </row>
    <row r="46" spans="1:5" ht="12.75">
      <c r="A46" s="34" t="s">
        <v>50</v>
      </c>
      <c r="E46" s="35" t="s">
        <v>47</v>
      </c>
    </row>
    <row r="47" spans="1:5" ht="25.5">
      <c r="A47" s="36" t="s">
        <v>52</v>
      </c>
      <c r="E47" s="37" t="s">
        <v>102</v>
      </c>
    </row>
    <row r="48" spans="1:18" ht="12.75" customHeight="1">
      <c r="A48" s="6" t="s">
        <v>43</v>
      </c>
      <c s="6"/>
      <c s="41" t="s">
        <v>33</v>
      </c>
      <c s="6"/>
      <c s="27" t="s">
        <v>103</v>
      </c>
      <c s="6"/>
      <c s="6"/>
      <c s="6"/>
      <c s="42">
        <f>0+Q48</f>
      </c>
      <c r="O48">
        <f>0+R48</f>
      </c>
      <c r="Q48">
        <f>0+I49</f>
      </c>
      <c>
        <f>0+O49</f>
      </c>
    </row>
    <row r="49" spans="1:16" ht="25.5">
      <c r="A49" s="25" t="s">
        <v>45</v>
      </c>
      <c s="29" t="s">
        <v>104</v>
      </c>
      <c s="29" t="s">
        <v>105</v>
      </c>
      <c s="25" t="s">
        <v>47</v>
      </c>
      <c s="30" t="s">
        <v>106</v>
      </c>
      <c s="31" t="s">
        <v>49</v>
      </c>
      <c s="32">
        <v>1</v>
      </c>
      <c s="33">
        <v>0</v>
      </c>
      <c s="33">
        <f>ROUND(ROUND(H49,2)*ROUND(G49,3),2)</f>
      </c>
      <c r="O49">
        <f>(I49*21)/100</f>
      </c>
      <c t="s">
        <v>23</v>
      </c>
    </row>
    <row r="50" spans="1:5" ht="25.5">
      <c r="A50" s="34" t="s">
        <v>50</v>
      </c>
      <c r="E50" s="35" t="s">
        <v>107</v>
      </c>
    </row>
    <row r="51" spans="1:5" ht="12.75">
      <c r="A51" s="36" t="s">
        <v>52</v>
      </c>
      <c r="E51" s="37" t="s">
        <v>47</v>
      </c>
    </row>
    <row r="52" spans="1:18" ht="12.75" customHeight="1">
      <c r="A52" s="6" t="s">
        <v>43</v>
      </c>
      <c s="6"/>
      <c s="41" t="s">
        <v>77</v>
      </c>
      <c s="6"/>
      <c s="27" t="s">
        <v>108</v>
      </c>
      <c s="6"/>
      <c s="6"/>
      <c s="6"/>
      <c s="42">
        <f>0+Q52</f>
      </c>
      <c r="O52">
        <f>0+R52</f>
      </c>
      <c r="Q52">
        <f>0+I53</f>
      </c>
      <c>
        <f>0+O53</f>
      </c>
    </row>
    <row r="53" spans="1:16" ht="12.75">
      <c r="A53" s="25" t="s">
        <v>45</v>
      </c>
      <c s="29" t="s">
        <v>109</v>
      </c>
      <c s="29" t="s">
        <v>110</v>
      </c>
      <c s="25" t="s">
        <v>47</v>
      </c>
      <c s="30" t="s">
        <v>111</v>
      </c>
      <c s="31" t="s">
        <v>112</v>
      </c>
      <c s="32">
        <v>12.5</v>
      </c>
      <c s="33">
        <v>0</v>
      </c>
      <c s="33">
        <f>ROUND(ROUND(H53,2)*ROUND(G53,3),2)</f>
      </c>
      <c r="O53">
        <f>(I53*21)/100</f>
      </c>
      <c t="s">
        <v>23</v>
      </c>
    </row>
    <row r="54" spans="1:5" ht="12.75">
      <c r="A54" s="34" t="s">
        <v>50</v>
      </c>
      <c r="E54" s="35" t="s">
        <v>47</v>
      </c>
    </row>
    <row r="55" spans="1:5" ht="12.75">
      <c r="A55" s="36" t="s">
        <v>52</v>
      </c>
      <c r="E55" s="37" t="s">
        <v>113</v>
      </c>
    </row>
    <row r="56" spans="1:18" ht="12.75" customHeight="1">
      <c r="A56" s="6" t="s">
        <v>43</v>
      </c>
      <c s="6"/>
      <c s="41" t="s">
        <v>40</v>
      </c>
      <c s="6"/>
      <c s="27" t="s">
        <v>114</v>
      </c>
      <c s="6"/>
      <c s="6"/>
      <c s="6"/>
      <c s="42">
        <f>0+Q56</f>
      </c>
      <c r="O56">
        <f>0+R56</f>
      </c>
      <c r="Q56">
        <f>0+I57+I60+I63+I66+I69+I72</f>
      </c>
      <c>
        <f>0+O57+O60+O63+O66+O69+O72</f>
      </c>
    </row>
    <row r="57" spans="1:16" ht="12.75">
      <c r="A57" s="25" t="s">
        <v>45</v>
      </c>
      <c s="29" t="s">
        <v>115</v>
      </c>
      <c s="29" t="s">
        <v>116</v>
      </c>
      <c s="25" t="s">
        <v>47</v>
      </c>
      <c s="30" t="s">
        <v>117</v>
      </c>
      <c s="31" t="s">
        <v>72</v>
      </c>
      <c s="32">
        <v>8</v>
      </c>
      <c s="33">
        <v>0</v>
      </c>
      <c s="33">
        <f>ROUND(ROUND(H57,2)*ROUND(G57,3),2)</f>
      </c>
      <c r="O57">
        <f>(I57*21)/100</f>
      </c>
      <c t="s">
        <v>23</v>
      </c>
    </row>
    <row r="58" spans="1:5" ht="12.75">
      <c r="A58" s="34" t="s">
        <v>50</v>
      </c>
      <c r="E58" s="35" t="s">
        <v>118</v>
      </c>
    </row>
    <row r="59" spans="1:5" ht="12.75">
      <c r="A59" s="39" t="s">
        <v>52</v>
      </c>
      <c r="E59" s="37" t="s">
        <v>119</v>
      </c>
    </row>
    <row r="60" spans="1:16" ht="12.75">
      <c r="A60" s="25" t="s">
        <v>45</v>
      </c>
      <c s="29" t="s">
        <v>120</v>
      </c>
      <c s="29" t="s">
        <v>121</v>
      </c>
      <c s="25" t="s">
        <v>47</v>
      </c>
      <c s="30" t="s">
        <v>122</v>
      </c>
      <c s="31" t="s">
        <v>72</v>
      </c>
      <c s="32">
        <v>8</v>
      </c>
      <c s="33">
        <v>0</v>
      </c>
      <c s="33">
        <f>ROUND(ROUND(H60,2)*ROUND(G60,3),2)</f>
      </c>
      <c r="O60">
        <f>(I60*21)/100</f>
      </c>
      <c t="s">
        <v>23</v>
      </c>
    </row>
    <row r="61" spans="1:5" ht="12.75">
      <c r="A61" s="34" t="s">
        <v>50</v>
      </c>
      <c r="E61" s="35" t="s">
        <v>118</v>
      </c>
    </row>
    <row r="62" spans="1:5" ht="12.75">
      <c r="A62" s="39" t="s">
        <v>52</v>
      </c>
      <c r="E62" s="37" t="s">
        <v>119</v>
      </c>
    </row>
    <row r="63" spans="1:16" ht="12.75">
      <c r="A63" s="25" t="s">
        <v>45</v>
      </c>
      <c s="29" t="s">
        <v>123</v>
      </c>
      <c s="29" t="s">
        <v>124</v>
      </c>
      <c s="25" t="s">
        <v>47</v>
      </c>
      <c s="30" t="s">
        <v>125</v>
      </c>
      <c s="31" t="s">
        <v>76</v>
      </c>
      <c s="32">
        <v>2</v>
      </c>
      <c s="33">
        <v>0</v>
      </c>
      <c s="33">
        <f>ROUND(ROUND(H63,2)*ROUND(G63,3),2)</f>
      </c>
      <c r="O63">
        <f>(I63*21)/100</f>
      </c>
      <c t="s">
        <v>23</v>
      </c>
    </row>
    <row r="64" spans="1:5" ht="25.5">
      <c r="A64" s="34" t="s">
        <v>50</v>
      </c>
      <c r="E64" s="35" t="s">
        <v>126</v>
      </c>
    </row>
    <row r="65" spans="1:5" ht="12.75">
      <c r="A65" s="39" t="s">
        <v>52</v>
      </c>
      <c r="E65" s="37" t="s">
        <v>47</v>
      </c>
    </row>
    <row r="66" spans="1:16" ht="12.75">
      <c r="A66" s="25" t="s">
        <v>45</v>
      </c>
      <c s="29" t="s">
        <v>127</v>
      </c>
      <c s="29" t="s">
        <v>128</v>
      </c>
      <c s="25" t="s">
        <v>47</v>
      </c>
      <c s="30" t="s">
        <v>129</v>
      </c>
      <c s="31" t="s">
        <v>80</v>
      </c>
      <c s="32">
        <v>4.973</v>
      </c>
      <c s="33">
        <v>0</v>
      </c>
      <c s="33">
        <f>ROUND(ROUND(H66,2)*ROUND(G66,3),2)</f>
      </c>
      <c r="O66">
        <f>(I66*21)/100</f>
      </c>
      <c t="s">
        <v>23</v>
      </c>
    </row>
    <row r="67" spans="1:5" ht="25.5">
      <c r="A67" s="34" t="s">
        <v>50</v>
      </c>
      <c r="E67" s="35" t="s">
        <v>130</v>
      </c>
    </row>
    <row r="68" spans="1:5" ht="51">
      <c r="A68" s="39" t="s">
        <v>52</v>
      </c>
      <c r="E68" s="37" t="s">
        <v>131</v>
      </c>
    </row>
    <row r="69" spans="1:16" ht="12.75">
      <c r="A69" s="25" t="s">
        <v>45</v>
      </c>
      <c s="29" t="s">
        <v>132</v>
      </c>
      <c s="29" t="s">
        <v>133</v>
      </c>
      <c s="25" t="s">
        <v>47</v>
      </c>
      <c s="30" t="s">
        <v>134</v>
      </c>
      <c s="31" t="s">
        <v>80</v>
      </c>
      <c s="32">
        <v>2.477</v>
      </c>
      <c s="33">
        <v>0</v>
      </c>
      <c s="33">
        <f>ROUND(ROUND(H69,2)*ROUND(G69,3),2)</f>
      </c>
      <c r="O69">
        <f>(I69*21)/100</f>
      </c>
      <c t="s">
        <v>23</v>
      </c>
    </row>
    <row r="70" spans="1:5" ht="25.5">
      <c r="A70" s="34" t="s">
        <v>50</v>
      </c>
      <c r="E70" s="35" t="s">
        <v>130</v>
      </c>
    </row>
    <row r="71" spans="1:5" ht="25.5">
      <c r="A71" s="39" t="s">
        <v>52</v>
      </c>
      <c r="E71" s="37" t="s">
        <v>135</v>
      </c>
    </row>
    <row r="72" spans="1:16" ht="12.75">
      <c r="A72" s="25" t="s">
        <v>45</v>
      </c>
      <c s="29" t="s">
        <v>136</v>
      </c>
      <c s="29" t="s">
        <v>137</v>
      </c>
      <c s="25" t="s">
        <v>47</v>
      </c>
      <c s="30" t="s">
        <v>138</v>
      </c>
      <c s="31" t="s">
        <v>112</v>
      </c>
      <c s="32">
        <v>2.5</v>
      </c>
      <c s="33">
        <v>0</v>
      </c>
      <c s="33">
        <f>ROUND(ROUND(H72,2)*ROUND(G72,3),2)</f>
      </c>
      <c r="O72">
        <f>(I72*21)/100</f>
      </c>
      <c t="s">
        <v>23</v>
      </c>
    </row>
    <row r="73" spans="1:5" ht="12.75">
      <c r="A73" s="34" t="s">
        <v>50</v>
      </c>
      <c r="E73" s="35" t="s">
        <v>139</v>
      </c>
    </row>
    <row r="74" spans="1:5" ht="12.75">
      <c r="A74" s="36" t="s">
        <v>52</v>
      </c>
      <c r="E74" s="37" t="s">
        <v>140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0+O8+O33+O61+O65</f>
      </c>
      <c t="s">
        <v>22</v>
      </c>
    </row>
    <row r="3" spans="1:16" ht="15" customHeight="1">
      <c r="A3" t="s">
        <v>12</v>
      </c>
      <c s="12" t="s">
        <v>14</v>
      </c>
      <c s="13" t="s">
        <v>15</v>
      </c>
      <c s="1"/>
      <c s="14" t="s">
        <v>16</v>
      </c>
      <c s="1"/>
      <c s="9"/>
      <c s="8" t="s">
        <v>141</v>
      </c>
      <c s="38">
        <f>0+I8+I33+I61+I65</f>
      </c>
      <c r="O3" t="s">
        <v>19</v>
      </c>
      <c t="s">
        <v>23</v>
      </c>
    </row>
    <row r="4" spans="1:16" ht="15" customHeight="1">
      <c r="A4" t="s">
        <v>17</v>
      </c>
      <c s="16" t="s">
        <v>18</v>
      </c>
      <c s="17" t="s">
        <v>141</v>
      </c>
      <c s="6"/>
      <c s="18" t="s">
        <v>142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f>
      </c>
      <c>
        <f>0+O9+O12+O15+O18+O21+O24+O27+O30</f>
      </c>
    </row>
    <row r="9" spans="1:16" ht="12.75">
      <c r="A9" s="25" t="s">
        <v>45</v>
      </c>
      <c s="29" t="s">
        <v>29</v>
      </c>
      <c s="29" t="s">
        <v>55</v>
      </c>
      <c s="25" t="s">
        <v>56</v>
      </c>
      <c s="30" t="s">
        <v>57</v>
      </c>
      <c s="31" t="s">
        <v>58</v>
      </c>
      <c s="32">
        <v>5.056</v>
      </c>
      <c s="33">
        <v>0</v>
      </c>
      <c s="33">
        <f>ROUND(ROUND(H9,2)*ROUND(G9,3),2)</f>
      </c>
      <c r="O9">
        <f>(I9*21)/100</f>
      </c>
      <c t="s">
        <v>23</v>
      </c>
    </row>
    <row r="10" spans="1:5" ht="25.5">
      <c r="A10" s="34" t="s">
        <v>50</v>
      </c>
      <c r="E10" s="35" t="s">
        <v>143</v>
      </c>
    </row>
    <row r="11" spans="1:5" ht="12.75">
      <c r="A11" s="39" t="s">
        <v>52</v>
      </c>
      <c r="E11" s="37" t="s">
        <v>144</v>
      </c>
    </row>
    <row r="12" spans="1:16" ht="12.75">
      <c r="A12" s="25" t="s">
        <v>45</v>
      </c>
      <c s="29" t="s">
        <v>23</v>
      </c>
      <c s="29" t="s">
        <v>55</v>
      </c>
      <c s="25" t="s">
        <v>61</v>
      </c>
      <c s="30" t="s">
        <v>57</v>
      </c>
      <c s="31" t="s">
        <v>58</v>
      </c>
      <c s="32">
        <v>100.05</v>
      </c>
      <c s="33">
        <v>0</v>
      </c>
      <c s="33">
        <f>ROUND(ROUND(H12,2)*ROUND(G12,3),2)</f>
      </c>
      <c r="O12">
        <f>(I12*21)/100</f>
      </c>
      <c t="s">
        <v>23</v>
      </c>
    </row>
    <row r="13" spans="1:5" ht="25.5">
      <c r="A13" s="34" t="s">
        <v>50</v>
      </c>
      <c r="E13" s="35" t="s">
        <v>145</v>
      </c>
    </row>
    <row r="14" spans="1:5" ht="12.75">
      <c r="A14" s="39" t="s">
        <v>52</v>
      </c>
      <c r="E14" s="37" t="s">
        <v>146</v>
      </c>
    </row>
    <row r="15" spans="1:16" ht="12.75">
      <c r="A15" s="25" t="s">
        <v>45</v>
      </c>
      <c s="29" t="s">
        <v>22</v>
      </c>
      <c s="29" t="s">
        <v>55</v>
      </c>
      <c s="25" t="s">
        <v>64</v>
      </c>
      <c s="30" t="s">
        <v>57</v>
      </c>
      <c s="31" t="s">
        <v>58</v>
      </c>
      <c s="32">
        <v>38.75</v>
      </c>
      <c s="33">
        <v>0</v>
      </c>
      <c s="33">
        <f>ROUND(ROUND(H15,2)*ROUND(G15,3),2)</f>
      </c>
      <c r="O15">
        <f>(I15*21)/100</f>
      </c>
      <c t="s">
        <v>23</v>
      </c>
    </row>
    <row r="16" spans="1:5" ht="38.25">
      <c r="A16" s="34" t="s">
        <v>50</v>
      </c>
      <c r="E16" s="35" t="s">
        <v>147</v>
      </c>
    </row>
    <row r="17" spans="1:5" ht="12.75">
      <c r="A17" s="39" t="s">
        <v>52</v>
      </c>
      <c r="E17" s="37" t="s">
        <v>148</v>
      </c>
    </row>
    <row r="18" spans="1:16" ht="12.75">
      <c r="A18" s="25" t="s">
        <v>45</v>
      </c>
      <c s="29" t="s">
        <v>33</v>
      </c>
      <c s="29" t="s">
        <v>55</v>
      </c>
      <c s="25" t="s">
        <v>149</v>
      </c>
      <c s="30" t="s">
        <v>57</v>
      </c>
      <c s="31" t="s">
        <v>58</v>
      </c>
      <c s="32">
        <v>1.625</v>
      </c>
      <c s="33">
        <v>0</v>
      </c>
      <c s="33">
        <f>ROUND(ROUND(H18,2)*ROUND(G18,3),2)</f>
      </c>
      <c r="O18">
        <f>(I18*21)/100</f>
      </c>
      <c t="s">
        <v>23</v>
      </c>
    </row>
    <row r="19" spans="1:5" ht="25.5">
      <c r="A19" s="34" t="s">
        <v>50</v>
      </c>
      <c r="E19" s="35" t="s">
        <v>150</v>
      </c>
    </row>
    <row r="20" spans="1:5" ht="12.75">
      <c r="A20" s="39" t="s">
        <v>52</v>
      </c>
      <c r="E20" s="37" t="s">
        <v>151</v>
      </c>
    </row>
    <row r="21" spans="1:16" ht="12.75">
      <c r="A21" s="25" t="s">
        <v>45</v>
      </c>
      <c s="29" t="s">
        <v>35</v>
      </c>
      <c s="29" t="s">
        <v>55</v>
      </c>
      <c s="25" t="s">
        <v>152</v>
      </c>
      <c s="30" t="s">
        <v>57</v>
      </c>
      <c s="31" t="s">
        <v>58</v>
      </c>
      <c s="32">
        <v>422.832</v>
      </c>
      <c s="33">
        <v>0</v>
      </c>
      <c s="33">
        <f>ROUND(ROUND(H21,2)*ROUND(G21,3),2)</f>
      </c>
      <c r="O21">
        <f>(I21*21)/100</f>
      </c>
      <c t="s">
        <v>23</v>
      </c>
    </row>
    <row r="22" spans="1:5" ht="25.5">
      <c r="A22" s="34" t="s">
        <v>50</v>
      </c>
      <c r="E22" s="35" t="s">
        <v>153</v>
      </c>
    </row>
    <row r="23" spans="1:5" ht="12.75">
      <c r="A23" s="39" t="s">
        <v>52</v>
      </c>
      <c r="E23" s="37" t="s">
        <v>154</v>
      </c>
    </row>
    <row r="24" spans="1:16" ht="12.75">
      <c r="A24" s="25" t="s">
        <v>45</v>
      </c>
      <c s="29" t="s">
        <v>37</v>
      </c>
      <c s="29" t="s">
        <v>55</v>
      </c>
      <c s="25" t="s">
        <v>155</v>
      </c>
      <c s="30" t="s">
        <v>57</v>
      </c>
      <c s="31" t="s">
        <v>58</v>
      </c>
      <c s="32">
        <v>656.265</v>
      </c>
      <c s="33">
        <v>0</v>
      </c>
      <c s="33">
        <f>ROUND(ROUND(H24,2)*ROUND(G24,3),2)</f>
      </c>
      <c r="O24">
        <f>(I24*21)/100</f>
      </c>
      <c t="s">
        <v>23</v>
      </c>
    </row>
    <row r="25" spans="1:5" ht="25.5">
      <c r="A25" s="34" t="s">
        <v>50</v>
      </c>
      <c r="E25" s="35" t="s">
        <v>156</v>
      </c>
    </row>
    <row r="26" spans="1:5" ht="12.75">
      <c r="A26" s="39" t="s">
        <v>52</v>
      </c>
      <c r="E26" s="37" t="s">
        <v>157</v>
      </c>
    </row>
    <row r="27" spans="1:16" ht="12.75">
      <c r="A27" s="25" t="s">
        <v>45</v>
      </c>
      <c s="29" t="s">
        <v>77</v>
      </c>
      <c s="29" t="s">
        <v>55</v>
      </c>
      <c s="25" t="s">
        <v>158</v>
      </c>
      <c s="30" t="s">
        <v>57</v>
      </c>
      <c s="31" t="s">
        <v>58</v>
      </c>
      <c s="32">
        <v>0.34</v>
      </c>
      <c s="33">
        <v>0</v>
      </c>
      <c s="33">
        <f>ROUND(ROUND(H27,2)*ROUND(G27,3),2)</f>
      </c>
      <c r="O27">
        <f>(I27*21)/100</f>
      </c>
      <c t="s">
        <v>23</v>
      </c>
    </row>
    <row r="28" spans="1:5" ht="25.5">
      <c r="A28" s="34" t="s">
        <v>50</v>
      </c>
      <c r="E28" s="35" t="s">
        <v>159</v>
      </c>
    </row>
    <row r="29" spans="1:5" ht="12.75">
      <c r="A29" s="39" t="s">
        <v>52</v>
      </c>
      <c r="E29" s="37" t="s">
        <v>160</v>
      </c>
    </row>
    <row r="30" spans="1:16" ht="12.75">
      <c r="A30" s="25" t="s">
        <v>45</v>
      </c>
      <c s="29" t="s">
        <v>83</v>
      </c>
      <c s="29" t="s">
        <v>67</v>
      </c>
      <c s="25" t="s">
        <v>47</v>
      </c>
      <c s="30" t="s">
        <v>68</v>
      </c>
      <c s="31" t="s">
        <v>49</v>
      </c>
      <c s="32">
        <v>1</v>
      </c>
      <c s="33">
        <v>0</v>
      </c>
      <c s="33">
        <f>ROUND(ROUND(H30,2)*ROUND(G30,3),2)</f>
      </c>
      <c r="O30">
        <f>(I30*21)/100</f>
      </c>
      <c t="s">
        <v>23</v>
      </c>
    </row>
    <row r="31" spans="1:5" ht="12.75">
      <c r="A31" s="34" t="s">
        <v>50</v>
      </c>
      <c r="E31" s="35" t="s">
        <v>47</v>
      </c>
    </row>
    <row r="32" spans="1:5" ht="12.75">
      <c r="A32" s="36" t="s">
        <v>52</v>
      </c>
      <c r="E32" s="37" t="s">
        <v>47</v>
      </c>
    </row>
    <row r="33" spans="1:18" ht="12.75" customHeight="1">
      <c r="A33" s="6" t="s">
        <v>43</v>
      </c>
      <c s="6"/>
      <c s="41" t="s">
        <v>29</v>
      </c>
      <c s="6"/>
      <c s="27" t="s">
        <v>69</v>
      </c>
      <c s="6"/>
      <c s="6"/>
      <c s="6"/>
      <c s="42">
        <f>0+Q33</f>
      </c>
      <c r="O33">
        <f>0+R33</f>
      </c>
      <c r="Q33">
        <f>0+I34+I37+I40+I43+I46+I49+I52+I55+I58</f>
      </c>
      <c>
        <f>0+O34+O37+O40+O43+O46+O49+O52+O55+O58</f>
      </c>
    </row>
    <row r="34" spans="1:16" ht="25.5">
      <c r="A34" s="25" t="s">
        <v>45</v>
      </c>
      <c s="29" t="s">
        <v>40</v>
      </c>
      <c s="29" t="s">
        <v>161</v>
      </c>
      <c s="25" t="s">
        <v>47</v>
      </c>
      <c s="30" t="s">
        <v>162</v>
      </c>
      <c s="31" t="s">
        <v>80</v>
      </c>
      <c s="32">
        <v>16.146</v>
      </c>
      <c s="33">
        <v>0</v>
      </c>
      <c s="33">
        <f>ROUND(ROUND(H34,2)*ROUND(G34,3),2)</f>
      </c>
      <c r="O34">
        <f>(I34*21)/100</f>
      </c>
      <c t="s">
        <v>23</v>
      </c>
    </row>
    <row r="35" spans="1:5" ht="51">
      <c r="A35" s="34" t="s">
        <v>50</v>
      </c>
      <c r="E35" s="35" t="s">
        <v>163</v>
      </c>
    </row>
    <row r="36" spans="1:5" ht="51">
      <c r="A36" s="39" t="s">
        <v>52</v>
      </c>
      <c r="E36" s="37" t="s">
        <v>164</v>
      </c>
    </row>
    <row r="37" spans="1:16" ht="25.5">
      <c r="A37" s="25" t="s">
        <v>45</v>
      </c>
      <c s="29" t="s">
        <v>42</v>
      </c>
      <c s="29" t="s">
        <v>165</v>
      </c>
      <c s="25" t="s">
        <v>47</v>
      </c>
      <c s="30" t="s">
        <v>166</v>
      </c>
      <c s="31" t="s">
        <v>80</v>
      </c>
      <c s="32">
        <v>43.5</v>
      </c>
      <c s="33">
        <v>0</v>
      </c>
      <c s="33">
        <f>ROUND(ROUND(H37,2)*ROUND(G37,3),2)</f>
      </c>
      <c r="O37">
        <f>(I37*21)/100</f>
      </c>
      <c t="s">
        <v>23</v>
      </c>
    </row>
    <row r="38" spans="1:5" ht="51">
      <c r="A38" s="34" t="s">
        <v>50</v>
      </c>
      <c r="E38" s="35" t="s">
        <v>167</v>
      </c>
    </row>
    <row r="39" spans="1:5" ht="38.25">
      <c r="A39" s="39" t="s">
        <v>52</v>
      </c>
      <c r="E39" s="37" t="s">
        <v>168</v>
      </c>
    </row>
    <row r="40" spans="1:16" ht="12.75">
      <c r="A40" s="25" t="s">
        <v>45</v>
      </c>
      <c s="29" t="s">
        <v>94</v>
      </c>
      <c s="29" t="s">
        <v>169</v>
      </c>
      <c s="25" t="s">
        <v>47</v>
      </c>
      <c s="30" t="s">
        <v>170</v>
      </c>
      <c s="31" t="s">
        <v>80</v>
      </c>
      <c s="32">
        <v>213.011</v>
      </c>
      <c s="33">
        <v>0</v>
      </c>
      <c s="33">
        <f>ROUND(ROUND(H40,2)*ROUND(G40,3),2)</f>
      </c>
      <c r="O40">
        <f>(I40*21)/100</f>
      </c>
      <c t="s">
        <v>23</v>
      </c>
    </row>
    <row r="41" spans="1:5" ht="51">
      <c r="A41" s="34" t="s">
        <v>50</v>
      </c>
      <c r="E41" s="35" t="s">
        <v>171</v>
      </c>
    </row>
    <row r="42" spans="1:5" ht="51">
      <c r="A42" s="39" t="s">
        <v>52</v>
      </c>
      <c r="E42" s="37" t="s">
        <v>172</v>
      </c>
    </row>
    <row r="43" spans="1:16" ht="12.75">
      <c r="A43" s="25" t="s">
        <v>45</v>
      </c>
      <c s="29" t="s">
        <v>99</v>
      </c>
      <c s="29" t="s">
        <v>173</v>
      </c>
      <c s="25" t="s">
        <v>47</v>
      </c>
      <c s="30" t="s">
        <v>174</v>
      </c>
      <c s="31" t="s">
        <v>80</v>
      </c>
      <c s="32">
        <v>2.661</v>
      </c>
      <c s="33">
        <v>0</v>
      </c>
      <c s="33">
        <f>ROUND(ROUND(H43,2)*ROUND(G43,3),2)</f>
      </c>
      <c r="O43">
        <f>(I43*21)/100</f>
      </c>
      <c t="s">
        <v>23</v>
      </c>
    </row>
    <row r="44" spans="1:5" ht="38.25">
      <c r="A44" s="34" t="s">
        <v>50</v>
      </c>
      <c r="E44" s="35" t="s">
        <v>175</v>
      </c>
    </row>
    <row r="45" spans="1:5" ht="12.75">
      <c r="A45" s="39" t="s">
        <v>52</v>
      </c>
      <c r="E45" s="37" t="s">
        <v>176</v>
      </c>
    </row>
    <row r="46" spans="1:16" ht="12.75">
      <c r="A46" s="25" t="s">
        <v>45</v>
      </c>
      <c s="29" t="s">
        <v>104</v>
      </c>
      <c s="29" t="s">
        <v>177</v>
      </c>
      <c s="25" t="s">
        <v>47</v>
      </c>
      <c s="30" t="s">
        <v>178</v>
      </c>
      <c s="31" t="s">
        <v>80</v>
      </c>
      <c s="32">
        <v>61.431</v>
      </c>
      <c s="33">
        <v>0</v>
      </c>
      <c s="33">
        <f>ROUND(ROUND(H46,2)*ROUND(G46,3),2)</f>
      </c>
      <c r="O46">
        <f>(I46*21)/100</f>
      </c>
      <c t="s">
        <v>23</v>
      </c>
    </row>
    <row r="47" spans="1:5" ht="38.25">
      <c r="A47" s="34" t="s">
        <v>50</v>
      </c>
      <c r="E47" s="35" t="s">
        <v>179</v>
      </c>
    </row>
    <row r="48" spans="1:5" ht="12.75">
      <c r="A48" s="39" t="s">
        <v>52</v>
      </c>
      <c r="E48" s="37" t="s">
        <v>47</v>
      </c>
    </row>
    <row r="49" spans="1:16" ht="12.75">
      <c r="A49" s="25" t="s">
        <v>45</v>
      </c>
      <c s="29" t="s">
        <v>109</v>
      </c>
      <c s="29" t="s">
        <v>84</v>
      </c>
      <c s="25" t="s">
        <v>56</v>
      </c>
      <c s="30" t="s">
        <v>85</v>
      </c>
      <c s="31" t="s">
        <v>80</v>
      </c>
      <c s="32">
        <v>2.661</v>
      </c>
      <c s="33">
        <v>0</v>
      </c>
      <c s="33">
        <f>ROUND(ROUND(H49,2)*ROUND(G49,3),2)</f>
      </c>
      <c r="O49">
        <f>(I49*21)/100</f>
      </c>
      <c t="s">
        <v>23</v>
      </c>
    </row>
    <row r="50" spans="1:5" ht="25.5">
      <c r="A50" s="34" t="s">
        <v>50</v>
      </c>
      <c r="E50" s="35" t="s">
        <v>180</v>
      </c>
    </row>
    <row r="51" spans="1:5" ht="12.75">
      <c r="A51" s="39" t="s">
        <v>52</v>
      </c>
      <c r="E51" s="37" t="s">
        <v>47</v>
      </c>
    </row>
    <row r="52" spans="1:16" ht="12.75">
      <c r="A52" s="25" t="s">
        <v>45</v>
      </c>
      <c s="29" t="s">
        <v>115</v>
      </c>
      <c s="29" t="s">
        <v>84</v>
      </c>
      <c s="25" t="s">
        <v>61</v>
      </c>
      <c s="30" t="s">
        <v>85</v>
      </c>
      <c s="31" t="s">
        <v>80</v>
      </c>
      <c s="32">
        <v>213.011</v>
      </c>
      <c s="33">
        <v>0</v>
      </c>
      <c s="33">
        <f>ROUND(ROUND(H52,2)*ROUND(G52,3),2)</f>
      </c>
      <c r="O52">
        <f>(I52*21)/100</f>
      </c>
      <c t="s">
        <v>23</v>
      </c>
    </row>
    <row r="53" spans="1:5" ht="12.75">
      <c r="A53" s="34" t="s">
        <v>50</v>
      </c>
      <c r="E53" s="35" t="s">
        <v>181</v>
      </c>
    </row>
    <row r="54" spans="1:5" ht="38.25">
      <c r="A54" s="39" t="s">
        <v>52</v>
      </c>
      <c r="E54" s="37" t="s">
        <v>182</v>
      </c>
    </row>
    <row r="55" spans="1:16" ht="12.75">
      <c r="A55" s="25" t="s">
        <v>45</v>
      </c>
      <c s="29" t="s">
        <v>120</v>
      </c>
      <c s="29" t="s">
        <v>87</v>
      </c>
      <c s="25" t="s">
        <v>47</v>
      </c>
      <c s="30" t="s">
        <v>88</v>
      </c>
      <c s="31" t="s">
        <v>80</v>
      </c>
      <c s="32">
        <v>151.58</v>
      </c>
      <c s="33">
        <v>0</v>
      </c>
      <c s="33">
        <f>ROUND(ROUND(H55,2)*ROUND(G55,3),2)</f>
      </c>
      <c r="O55">
        <f>(I55*21)/100</f>
      </c>
      <c t="s">
        <v>23</v>
      </c>
    </row>
    <row r="56" spans="1:5" ht="12.75">
      <c r="A56" s="34" t="s">
        <v>50</v>
      </c>
      <c r="E56" s="35" t="s">
        <v>183</v>
      </c>
    </row>
    <row r="57" spans="1:5" ht="12.75">
      <c r="A57" s="39" t="s">
        <v>52</v>
      </c>
      <c r="E57" s="37" t="s">
        <v>184</v>
      </c>
    </row>
    <row r="58" spans="1:16" ht="12.75">
      <c r="A58" s="25" t="s">
        <v>45</v>
      </c>
      <c s="29" t="s">
        <v>123</v>
      </c>
      <c s="29" t="s">
        <v>185</v>
      </c>
      <c s="25" t="s">
        <v>47</v>
      </c>
      <c s="30" t="s">
        <v>186</v>
      </c>
      <c s="31" t="s">
        <v>80</v>
      </c>
      <c s="32">
        <v>61.431</v>
      </c>
      <c s="33">
        <v>0</v>
      </c>
      <c s="33">
        <f>ROUND(ROUND(H58,2)*ROUND(G58,3),2)</f>
      </c>
      <c r="O58">
        <f>(I58*21)/100</f>
      </c>
      <c t="s">
        <v>23</v>
      </c>
    </row>
    <row r="59" spans="1:5" ht="12.75">
      <c r="A59" s="34" t="s">
        <v>50</v>
      </c>
      <c r="E59" s="35" t="s">
        <v>187</v>
      </c>
    </row>
    <row r="60" spans="1:5" ht="12.75">
      <c r="A60" s="36" t="s">
        <v>52</v>
      </c>
      <c r="E60" s="37" t="s">
        <v>188</v>
      </c>
    </row>
    <row r="61" spans="1:18" ht="12.75" customHeight="1">
      <c r="A61" s="6" t="s">
        <v>43</v>
      </c>
      <c s="6"/>
      <c s="41" t="s">
        <v>23</v>
      </c>
      <c s="6"/>
      <c s="27" t="s">
        <v>93</v>
      </c>
      <c s="6"/>
      <c s="6"/>
      <c s="6"/>
      <c s="42">
        <f>0+Q61</f>
      </c>
      <c r="O61">
        <f>0+R61</f>
      </c>
      <c r="Q61">
        <f>0+I62</f>
      </c>
      <c>
        <f>0+O62</f>
      </c>
    </row>
    <row r="62" spans="1:16" ht="12.75">
      <c r="A62" s="25" t="s">
        <v>45</v>
      </c>
      <c s="29" t="s">
        <v>127</v>
      </c>
      <c s="29" t="s">
        <v>189</v>
      </c>
      <c s="25" t="s">
        <v>47</v>
      </c>
      <c s="30" t="s">
        <v>190</v>
      </c>
      <c s="31" t="s">
        <v>72</v>
      </c>
      <c s="32">
        <v>339.5</v>
      </c>
      <c s="33">
        <v>0</v>
      </c>
      <c s="33">
        <f>ROUND(ROUND(H62,2)*ROUND(G62,3),2)</f>
      </c>
      <c r="O62">
        <f>(I62*21)/100</f>
      </c>
      <c t="s">
        <v>23</v>
      </c>
    </row>
    <row r="63" spans="1:5" ht="25.5">
      <c r="A63" s="34" t="s">
        <v>50</v>
      </c>
      <c r="E63" s="35" t="s">
        <v>191</v>
      </c>
    </row>
    <row r="64" spans="1:5" ht="12.75">
      <c r="A64" s="36" t="s">
        <v>52</v>
      </c>
      <c r="E64" s="37" t="s">
        <v>192</v>
      </c>
    </row>
    <row r="65" spans="1:18" ht="12.75" customHeight="1">
      <c r="A65" s="6" t="s">
        <v>43</v>
      </c>
      <c s="6"/>
      <c s="41" t="s">
        <v>40</v>
      </c>
      <c s="6"/>
      <c s="27" t="s">
        <v>114</v>
      </c>
      <c s="6"/>
      <c s="6"/>
      <c s="6"/>
      <c s="42">
        <f>0+Q65</f>
      </c>
      <c r="O65">
        <f>0+R65</f>
      </c>
      <c r="Q65">
        <f>0+I66+I69+I72+I75+I78</f>
      </c>
      <c>
        <f>0+O66+O69+O72+O75+O78</f>
      </c>
    </row>
    <row r="66" spans="1:16" ht="12.75">
      <c r="A66" s="25" t="s">
        <v>45</v>
      </c>
      <c s="29" t="s">
        <v>132</v>
      </c>
      <c s="29" t="s">
        <v>193</v>
      </c>
      <c s="25" t="s">
        <v>47</v>
      </c>
      <c s="30" t="s">
        <v>194</v>
      </c>
      <c s="31" t="s">
        <v>80</v>
      </c>
      <c s="32">
        <v>3.263</v>
      </c>
      <c s="33">
        <v>0</v>
      </c>
      <c s="33">
        <f>ROUND(ROUND(H66,2)*ROUND(G66,3),2)</f>
      </c>
      <c r="O66">
        <f>(I66*21)/100</f>
      </c>
      <c t="s">
        <v>23</v>
      </c>
    </row>
    <row r="67" spans="1:5" ht="25.5">
      <c r="A67" s="34" t="s">
        <v>50</v>
      </c>
      <c r="E67" s="35" t="s">
        <v>195</v>
      </c>
    </row>
    <row r="68" spans="1:5" ht="12.75">
      <c r="A68" s="39" t="s">
        <v>52</v>
      </c>
      <c r="E68" s="37" t="s">
        <v>196</v>
      </c>
    </row>
    <row r="69" spans="1:16" ht="12.75">
      <c r="A69" s="25" t="s">
        <v>45</v>
      </c>
      <c s="29" t="s">
        <v>136</v>
      </c>
      <c s="29" t="s">
        <v>197</v>
      </c>
      <c s="25" t="s">
        <v>47</v>
      </c>
      <c s="30" t="s">
        <v>198</v>
      </c>
      <c s="31" t="s">
        <v>80</v>
      </c>
      <c s="32">
        <v>0.625</v>
      </c>
      <c s="33">
        <v>0</v>
      </c>
      <c s="33">
        <f>ROUND(ROUND(H69,2)*ROUND(G69,3),2)</f>
      </c>
      <c r="O69">
        <f>(I69*21)/100</f>
      </c>
      <c t="s">
        <v>23</v>
      </c>
    </row>
    <row r="70" spans="1:5" ht="25.5">
      <c r="A70" s="34" t="s">
        <v>50</v>
      </c>
      <c r="E70" s="35" t="s">
        <v>130</v>
      </c>
    </row>
    <row r="71" spans="1:5" ht="38.25">
      <c r="A71" s="39" t="s">
        <v>52</v>
      </c>
      <c r="E71" s="37" t="s">
        <v>199</v>
      </c>
    </row>
    <row r="72" spans="1:16" ht="12.75">
      <c r="A72" s="25" t="s">
        <v>45</v>
      </c>
      <c s="29" t="s">
        <v>200</v>
      </c>
      <c s="29" t="s">
        <v>201</v>
      </c>
      <c s="25" t="s">
        <v>47</v>
      </c>
      <c s="30" t="s">
        <v>202</v>
      </c>
      <c s="31" t="s">
        <v>80</v>
      </c>
      <c s="32">
        <v>262.506</v>
      </c>
      <c s="33">
        <v>0</v>
      </c>
      <c s="33">
        <f>ROUND(ROUND(H72,2)*ROUND(G72,3),2)</f>
      </c>
      <c r="O72">
        <f>(I72*21)/100</f>
      </c>
      <c t="s">
        <v>23</v>
      </c>
    </row>
    <row r="73" spans="1:5" ht="38.25">
      <c r="A73" s="34" t="s">
        <v>50</v>
      </c>
      <c r="E73" s="35" t="s">
        <v>203</v>
      </c>
    </row>
    <row r="74" spans="1:5" ht="267.75">
      <c r="A74" s="39" t="s">
        <v>52</v>
      </c>
      <c r="E74" s="37" t="s">
        <v>204</v>
      </c>
    </row>
    <row r="75" spans="1:16" ht="12.75">
      <c r="A75" s="25" t="s">
        <v>45</v>
      </c>
      <c s="29" t="s">
        <v>205</v>
      </c>
      <c s="29" t="s">
        <v>206</v>
      </c>
      <c s="25" t="s">
        <v>47</v>
      </c>
      <c s="30" t="s">
        <v>207</v>
      </c>
      <c s="31" t="s">
        <v>58</v>
      </c>
      <c s="32">
        <v>8.325</v>
      </c>
      <c s="33">
        <v>0</v>
      </c>
      <c s="33">
        <f>ROUND(ROUND(H75,2)*ROUND(G75,3),2)</f>
      </c>
      <c r="O75">
        <f>(I75*21)/100</f>
      </c>
      <c t="s">
        <v>23</v>
      </c>
    </row>
    <row r="76" spans="1:5" ht="51">
      <c r="A76" s="34" t="s">
        <v>50</v>
      </c>
      <c r="E76" s="35" t="s">
        <v>208</v>
      </c>
    </row>
    <row r="77" spans="1:5" ht="38.25">
      <c r="A77" s="39" t="s">
        <v>52</v>
      </c>
      <c r="E77" s="37" t="s">
        <v>209</v>
      </c>
    </row>
    <row r="78" spans="1:16" ht="12.75">
      <c r="A78" s="25" t="s">
        <v>45</v>
      </c>
      <c s="29" t="s">
        <v>210</v>
      </c>
      <c s="29" t="s">
        <v>211</v>
      </c>
      <c s="25" t="s">
        <v>47</v>
      </c>
      <c s="30" t="s">
        <v>212</v>
      </c>
      <c s="31" t="s">
        <v>80</v>
      </c>
      <c s="32">
        <v>176.18</v>
      </c>
      <c s="33">
        <v>0</v>
      </c>
      <c s="33">
        <f>ROUND(ROUND(H78,2)*ROUND(G78,3),2)</f>
      </c>
      <c r="O78">
        <f>(I78*21)/100</f>
      </c>
      <c t="s">
        <v>23</v>
      </c>
    </row>
    <row r="79" spans="1:5" ht="51">
      <c r="A79" s="34" t="s">
        <v>50</v>
      </c>
      <c r="E79" s="35" t="s">
        <v>213</v>
      </c>
    </row>
    <row r="80" spans="1:5" ht="51">
      <c r="A80" s="36" t="s">
        <v>52</v>
      </c>
      <c r="E80" s="37" t="s">
        <v>214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0+O8+O27+O58+O65+O72+O79+O113+O117+O121</f>
      </c>
      <c t="s">
        <v>22</v>
      </c>
    </row>
    <row r="3" spans="1:16" ht="15" customHeight="1">
      <c r="A3" t="s">
        <v>12</v>
      </c>
      <c s="12" t="s">
        <v>14</v>
      </c>
      <c s="13" t="s">
        <v>15</v>
      </c>
      <c s="1"/>
      <c s="14" t="s">
        <v>16</v>
      </c>
      <c s="1"/>
      <c s="9"/>
      <c s="8" t="s">
        <v>215</v>
      </c>
      <c s="38">
        <f>0+I8+I27+I58+I65+I72+I79+I113+I117+I121</f>
      </c>
      <c r="O3" t="s">
        <v>19</v>
      </c>
      <c t="s">
        <v>23</v>
      </c>
    </row>
    <row r="4" spans="1:16" ht="15" customHeight="1">
      <c r="A4" t="s">
        <v>17</v>
      </c>
      <c s="16" t="s">
        <v>18</v>
      </c>
      <c s="17" t="s">
        <v>215</v>
      </c>
      <c s="6"/>
      <c s="18" t="s">
        <v>216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f>
      </c>
      <c>
        <f>0+O9+O12+O15+O18+O21+O24</f>
      </c>
    </row>
    <row r="9" spans="1:16" ht="12.75">
      <c r="A9" s="25" t="s">
        <v>45</v>
      </c>
      <c s="29" t="s">
        <v>29</v>
      </c>
      <c s="29" t="s">
        <v>55</v>
      </c>
      <c s="25" t="s">
        <v>56</v>
      </c>
      <c s="30" t="s">
        <v>57</v>
      </c>
      <c s="31" t="s">
        <v>58</v>
      </c>
      <c s="32">
        <v>109.31</v>
      </c>
      <c s="33">
        <v>0</v>
      </c>
      <c s="33">
        <f>ROUND(ROUND(H9,2)*ROUND(G9,3),2)</f>
      </c>
      <c r="O9">
        <f>(I9*21)/100</f>
      </c>
      <c t="s">
        <v>23</v>
      </c>
    </row>
    <row r="10" spans="1:5" ht="51">
      <c r="A10" s="34" t="s">
        <v>50</v>
      </c>
      <c r="E10" s="35" t="s">
        <v>217</v>
      </c>
    </row>
    <row r="11" spans="1:5" ht="51">
      <c r="A11" s="39" t="s">
        <v>52</v>
      </c>
      <c r="E11" s="37" t="s">
        <v>218</v>
      </c>
    </row>
    <row r="12" spans="1:16" ht="12.75">
      <c r="A12" s="25" t="s">
        <v>45</v>
      </c>
      <c s="29" t="s">
        <v>23</v>
      </c>
      <c s="29" t="s">
        <v>55</v>
      </c>
      <c s="25" t="s">
        <v>61</v>
      </c>
      <c s="30" t="s">
        <v>57</v>
      </c>
      <c s="31" t="s">
        <v>58</v>
      </c>
      <c s="32">
        <v>18.24</v>
      </c>
      <c s="33">
        <v>0</v>
      </c>
      <c s="33">
        <f>ROUND(ROUND(H12,2)*ROUND(G12,3),2)</f>
      </c>
      <c r="O12">
        <f>(I12*21)/100</f>
      </c>
      <c t="s">
        <v>23</v>
      </c>
    </row>
    <row r="13" spans="1:5" ht="51">
      <c r="A13" s="34" t="s">
        <v>50</v>
      </c>
      <c r="E13" s="35" t="s">
        <v>219</v>
      </c>
    </row>
    <row r="14" spans="1:5" ht="51">
      <c r="A14" s="39" t="s">
        <v>52</v>
      </c>
      <c r="E14" s="37" t="s">
        <v>220</v>
      </c>
    </row>
    <row r="15" spans="1:16" ht="12.75">
      <c r="A15" s="25" t="s">
        <v>45</v>
      </c>
      <c s="29" t="s">
        <v>22</v>
      </c>
      <c s="29" t="s">
        <v>55</v>
      </c>
      <c s="25" t="s">
        <v>64</v>
      </c>
      <c s="30" t="s">
        <v>57</v>
      </c>
      <c s="31" t="s">
        <v>58</v>
      </c>
      <c s="32">
        <v>25.53</v>
      </c>
      <c s="33">
        <v>0</v>
      </c>
      <c s="33">
        <f>ROUND(ROUND(H15,2)*ROUND(G15,3),2)</f>
      </c>
      <c r="O15">
        <f>(I15*21)/100</f>
      </c>
      <c t="s">
        <v>23</v>
      </c>
    </row>
    <row r="16" spans="1:5" ht="25.5">
      <c r="A16" s="34" t="s">
        <v>50</v>
      </c>
      <c r="E16" s="35" t="s">
        <v>221</v>
      </c>
    </row>
    <row r="17" spans="1:5" ht="12.75">
      <c r="A17" s="39" t="s">
        <v>52</v>
      </c>
      <c r="E17" s="37" t="s">
        <v>222</v>
      </c>
    </row>
    <row r="18" spans="1:16" ht="12.75">
      <c r="A18" s="25" t="s">
        <v>45</v>
      </c>
      <c s="29" t="s">
        <v>33</v>
      </c>
      <c s="29" t="s">
        <v>55</v>
      </c>
      <c s="25" t="s">
        <v>149</v>
      </c>
      <c s="30" t="s">
        <v>57</v>
      </c>
      <c s="31" t="s">
        <v>58</v>
      </c>
      <c s="32">
        <v>25.53</v>
      </c>
      <c s="33">
        <v>0</v>
      </c>
      <c s="33">
        <f>ROUND(ROUND(H18,2)*ROUND(G18,3),2)</f>
      </c>
      <c r="O18">
        <f>(I18*21)/100</f>
      </c>
      <c t="s">
        <v>23</v>
      </c>
    </row>
    <row r="19" spans="1:5" ht="38.25">
      <c r="A19" s="34" t="s">
        <v>50</v>
      </c>
      <c r="E19" s="35" t="s">
        <v>223</v>
      </c>
    </row>
    <row r="20" spans="1:5" ht="12.75">
      <c r="A20" s="39" t="s">
        <v>52</v>
      </c>
      <c r="E20" s="37" t="s">
        <v>222</v>
      </c>
    </row>
    <row r="21" spans="1:16" ht="12.75">
      <c r="A21" s="25" t="s">
        <v>45</v>
      </c>
      <c s="29" t="s">
        <v>35</v>
      </c>
      <c s="29" t="s">
        <v>67</v>
      </c>
      <c s="25" t="s">
        <v>47</v>
      </c>
      <c s="30" t="s">
        <v>68</v>
      </c>
      <c s="31" t="s">
        <v>49</v>
      </c>
      <c s="32">
        <v>1</v>
      </c>
      <c s="33">
        <v>0</v>
      </c>
      <c s="33">
        <f>ROUND(ROUND(H21,2)*ROUND(G21,3),2)</f>
      </c>
      <c r="O21">
        <f>(I21*21)/100</f>
      </c>
      <c t="s">
        <v>23</v>
      </c>
    </row>
    <row r="22" spans="1:5" ht="12.75">
      <c r="A22" s="34" t="s">
        <v>50</v>
      </c>
      <c r="E22" s="35" t="s">
        <v>47</v>
      </c>
    </row>
    <row r="23" spans="1:5" ht="12.75">
      <c r="A23" s="39" t="s">
        <v>52</v>
      </c>
      <c r="E23" s="37" t="s">
        <v>47</v>
      </c>
    </row>
    <row r="24" spans="1:16" ht="12.75">
      <c r="A24" s="25" t="s">
        <v>45</v>
      </c>
      <c s="29" t="s">
        <v>37</v>
      </c>
      <c s="29" t="s">
        <v>224</v>
      </c>
      <c s="25" t="s">
        <v>47</v>
      </c>
      <c s="30" t="s">
        <v>225</v>
      </c>
      <c s="31" t="s">
        <v>49</v>
      </c>
      <c s="32">
        <v>1</v>
      </c>
      <c s="33">
        <v>0</v>
      </c>
      <c s="33">
        <f>ROUND(ROUND(H24,2)*ROUND(G24,3),2)</f>
      </c>
      <c r="O24">
        <f>(I24*21)/100</f>
      </c>
      <c t="s">
        <v>23</v>
      </c>
    </row>
    <row r="25" spans="1:5" ht="12.75">
      <c r="A25" s="34" t="s">
        <v>50</v>
      </c>
      <c r="E25" s="35" t="s">
        <v>226</v>
      </c>
    </row>
    <row r="26" spans="1:5" ht="12.75">
      <c r="A26" s="36" t="s">
        <v>52</v>
      </c>
      <c r="E26" s="37" t="s">
        <v>47</v>
      </c>
    </row>
    <row r="27" spans="1:18" ht="12.75" customHeight="1">
      <c r="A27" s="6" t="s">
        <v>43</v>
      </c>
      <c s="6"/>
      <c s="41" t="s">
        <v>29</v>
      </c>
      <c s="6"/>
      <c s="27" t="s">
        <v>69</v>
      </c>
      <c s="6"/>
      <c s="6"/>
      <c s="6"/>
      <c s="42">
        <f>0+Q27</f>
      </c>
      <c r="O27">
        <f>0+R27</f>
      </c>
      <c r="Q27">
        <f>0+I28+I31+I34+I37+I40+I43+I46+I49+I52+I55</f>
      </c>
      <c>
        <f>0+O28+O31+O34+O37+O40+O43+O46+O49+O52+O55</f>
      </c>
    </row>
    <row r="28" spans="1:16" ht="25.5">
      <c r="A28" s="25" t="s">
        <v>45</v>
      </c>
      <c s="29" t="s">
        <v>77</v>
      </c>
      <c s="29" t="s">
        <v>161</v>
      </c>
      <c s="25" t="s">
        <v>47</v>
      </c>
      <c s="30" t="s">
        <v>162</v>
      </c>
      <c s="31" t="s">
        <v>80</v>
      </c>
      <c s="32">
        <v>11.1</v>
      </c>
      <c s="33">
        <v>0</v>
      </c>
      <c s="33">
        <f>ROUND(ROUND(H28,2)*ROUND(G28,3),2)</f>
      </c>
      <c r="O28">
        <f>(I28*21)/100</f>
      </c>
      <c t="s">
        <v>23</v>
      </c>
    </row>
    <row r="29" spans="1:5" ht="25.5">
      <c r="A29" s="34" t="s">
        <v>50</v>
      </c>
      <c r="E29" s="35" t="s">
        <v>227</v>
      </c>
    </row>
    <row r="30" spans="1:5" ht="25.5">
      <c r="A30" s="39" t="s">
        <v>52</v>
      </c>
      <c r="E30" s="37" t="s">
        <v>228</v>
      </c>
    </row>
    <row r="31" spans="1:16" ht="25.5">
      <c r="A31" s="25" t="s">
        <v>45</v>
      </c>
      <c s="29" t="s">
        <v>83</v>
      </c>
      <c s="29" t="s">
        <v>229</v>
      </c>
      <c s="25" t="s">
        <v>47</v>
      </c>
      <c s="30" t="s">
        <v>230</v>
      </c>
      <c s="31" t="s">
        <v>80</v>
      </c>
      <c s="32">
        <v>27.75</v>
      </c>
      <c s="33">
        <v>0</v>
      </c>
      <c s="33">
        <f>ROUND(ROUND(H31,2)*ROUND(G31,3),2)</f>
      </c>
      <c r="O31">
        <f>(I31*21)/100</f>
      </c>
      <c t="s">
        <v>23</v>
      </c>
    </row>
    <row r="32" spans="1:5" ht="25.5">
      <c r="A32" s="34" t="s">
        <v>50</v>
      </c>
      <c r="E32" s="35" t="s">
        <v>130</v>
      </c>
    </row>
    <row r="33" spans="1:5" ht="25.5">
      <c r="A33" s="39" t="s">
        <v>52</v>
      </c>
      <c r="E33" s="37" t="s">
        <v>231</v>
      </c>
    </row>
    <row r="34" spans="1:16" ht="25.5">
      <c r="A34" s="25" t="s">
        <v>45</v>
      </c>
      <c s="29" t="s">
        <v>40</v>
      </c>
      <c s="29" t="s">
        <v>232</v>
      </c>
      <c s="25" t="s">
        <v>47</v>
      </c>
      <c s="30" t="s">
        <v>233</v>
      </c>
      <c s="31" t="s">
        <v>80</v>
      </c>
      <c s="32">
        <v>2.4</v>
      </c>
      <c s="33">
        <v>0</v>
      </c>
      <c s="33">
        <f>ROUND(ROUND(H34,2)*ROUND(G34,3),2)</f>
      </c>
      <c r="O34">
        <f>(I34*21)/100</f>
      </c>
      <c t="s">
        <v>23</v>
      </c>
    </row>
    <row r="35" spans="1:5" ht="25.5">
      <c r="A35" s="34" t="s">
        <v>50</v>
      </c>
      <c r="E35" s="35" t="s">
        <v>234</v>
      </c>
    </row>
    <row r="36" spans="1:5" ht="25.5">
      <c r="A36" s="39" t="s">
        <v>52</v>
      </c>
      <c r="E36" s="37" t="s">
        <v>235</v>
      </c>
    </row>
    <row r="37" spans="1:16" ht="12.75">
      <c r="A37" s="25" t="s">
        <v>45</v>
      </c>
      <c s="29" t="s">
        <v>42</v>
      </c>
      <c s="29" t="s">
        <v>236</v>
      </c>
      <c s="25" t="s">
        <v>56</v>
      </c>
      <c s="30" t="s">
        <v>237</v>
      </c>
      <c s="31" t="s">
        <v>112</v>
      </c>
      <c s="32">
        <v>3.125</v>
      </c>
      <c s="33">
        <v>0</v>
      </c>
      <c s="33">
        <f>ROUND(ROUND(H37,2)*ROUND(G37,3),2)</f>
      </c>
      <c r="O37">
        <f>(I37*21)/100</f>
      </c>
      <c t="s">
        <v>23</v>
      </c>
    </row>
    <row r="38" spans="1:5" ht="12.75">
      <c r="A38" s="34" t="s">
        <v>50</v>
      </c>
      <c r="E38" s="35" t="s">
        <v>238</v>
      </c>
    </row>
    <row r="39" spans="1:5" ht="25.5">
      <c r="A39" s="39" t="s">
        <v>52</v>
      </c>
      <c r="E39" s="37" t="s">
        <v>239</v>
      </c>
    </row>
    <row r="40" spans="1:16" ht="12.75">
      <c r="A40" s="25" t="s">
        <v>45</v>
      </c>
      <c s="29" t="s">
        <v>94</v>
      </c>
      <c s="29" t="s">
        <v>236</v>
      </c>
      <c s="25" t="s">
        <v>61</v>
      </c>
      <c s="30" t="s">
        <v>237</v>
      </c>
      <c s="31" t="s">
        <v>112</v>
      </c>
      <c s="32">
        <v>9.375</v>
      </c>
      <c s="33">
        <v>0</v>
      </c>
      <c s="33">
        <f>ROUND(ROUND(H40,2)*ROUND(G40,3),2)</f>
      </c>
      <c r="O40">
        <f>(I40*21)/100</f>
      </c>
      <c t="s">
        <v>23</v>
      </c>
    </row>
    <row r="41" spans="1:5" ht="25.5">
      <c r="A41" s="34" t="s">
        <v>50</v>
      </c>
      <c r="E41" s="35" t="s">
        <v>240</v>
      </c>
    </row>
    <row r="42" spans="1:5" ht="25.5">
      <c r="A42" s="39" t="s">
        <v>52</v>
      </c>
      <c r="E42" s="37" t="s">
        <v>241</v>
      </c>
    </row>
    <row r="43" spans="1:16" ht="12.75">
      <c r="A43" s="25" t="s">
        <v>45</v>
      </c>
      <c s="29" t="s">
        <v>99</v>
      </c>
      <c s="29" t="s">
        <v>173</v>
      </c>
      <c s="25" t="s">
        <v>47</v>
      </c>
      <c s="30" t="s">
        <v>174</v>
      </c>
      <c s="31" t="s">
        <v>80</v>
      </c>
      <c s="32">
        <v>20</v>
      </c>
      <c s="33">
        <v>0</v>
      </c>
      <c s="33">
        <f>ROUND(ROUND(H43,2)*ROUND(G43,3),2)</f>
      </c>
      <c r="O43">
        <f>(I43*21)/100</f>
      </c>
      <c t="s">
        <v>23</v>
      </c>
    </row>
    <row r="44" spans="1:5" ht="25.5">
      <c r="A44" s="34" t="s">
        <v>50</v>
      </c>
      <c r="E44" s="35" t="s">
        <v>242</v>
      </c>
    </row>
    <row r="45" spans="1:5" ht="12.75">
      <c r="A45" s="39" t="s">
        <v>52</v>
      </c>
      <c r="E45" s="37" t="s">
        <v>243</v>
      </c>
    </row>
    <row r="46" spans="1:16" ht="12.75">
      <c r="A46" s="25" t="s">
        <v>45</v>
      </c>
      <c s="29" t="s">
        <v>104</v>
      </c>
      <c s="29" t="s">
        <v>244</v>
      </c>
      <c s="25" t="s">
        <v>47</v>
      </c>
      <c s="30" t="s">
        <v>245</v>
      </c>
      <c s="31" t="s">
        <v>80</v>
      </c>
      <c s="32">
        <v>5.4</v>
      </c>
      <c s="33">
        <v>0</v>
      </c>
      <c s="33">
        <f>ROUND(ROUND(H46,2)*ROUND(G46,3),2)</f>
      </c>
      <c r="O46">
        <f>(I46*21)/100</f>
      </c>
      <c t="s">
        <v>23</v>
      </c>
    </row>
    <row r="47" spans="1:5" ht="25.5">
      <c r="A47" s="34" t="s">
        <v>50</v>
      </c>
      <c r="E47" s="35" t="s">
        <v>242</v>
      </c>
    </row>
    <row r="48" spans="1:5" ht="25.5">
      <c r="A48" s="39" t="s">
        <v>52</v>
      </c>
      <c r="E48" s="37" t="s">
        <v>246</v>
      </c>
    </row>
    <row r="49" spans="1:16" ht="12.75">
      <c r="A49" s="25" t="s">
        <v>45</v>
      </c>
      <c s="29" t="s">
        <v>109</v>
      </c>
      <c s="29" t="s">
        <v>84</v>
      </c>
      <c s="25" t="s">
        <v>47</v>
      </c>
      <c s="30" t="s">
        <v>85</v>
      </c>
      <c s="31" t="s">
        <v>80</v>
      </c>
      <c s="32">
        <v>25.4</v>
      </c>
      <c s="33">
        <v>0</v>
      </c>
      <c s="33">
        <f>ROUND(ROUND(H49,2)*ROUND(G49,3),2)</f>
      </c>
      <c r="O49">
        <f>(I49*21)/100</f>
      </c>
      <c t="s">
        <v>23</v>
      </c>
    </row>
    <row r="50" spans="1:5" ht="12.75">
      <c r="A50" s="34" t="s">
        <v>50</v>
      </c>
      <c r="E50" s="35" t="s">
        <v>247</v>
      </c>
    </row>
    <row r="51" spans="1:5" ht="38.25">
      <c r="A51" s="39" t="s">
        <v>52</v>
      </c>
      <c r="E51" s="37" t="s">
        <v>248</v>
      </c>
    </row>
    <row r="52" spans="1:16" ht="12.75">
      <c r="A52" s="25" t="s">
        <v>45</v>
      </c>
      <c s="29" t="s">
        <v>115</v>
      </c>
      <c s="29" t="s">
        <v>87</v>
      </c>
      <c s="25" t="s">
        <v>47</v>
      </c>
      <c s="30" t="s">
        <v>88</v>
      </c>
      <c s="31" t="s">
        <v>80</v>
      </c>
      <c s="32">
        <v>30</v>
      </c>
      <c s="33">
        <v>0</v>
      </c>
      <c s="33">
        <f>ROUND(ROUND(H52,2)*ROUND(G52,3),2)</f>
      </c>
      <c r="O52">
        <f>(I52*21)/100</f>
      </c>
      <c t="s">
        <v>23</v>
      </c>
    </row>
    <row r="53" spans="1:5" ht="12.75">
      <c r="A53" s="34" t="s">
        <v>50</v>
      </c>
      <c r="E53" s="35" t="s">
        <v>47</v>
      </c>
    </row>
    <row r="54" spans="1:5" ht="12.75">
      <c r="A54" s="39" t="s">
        <v>52</v>
      </c>
      <c r="E54" s="37" t="s">
        <v>249</v>
      </c>
    </row>
    <row r="55" spans="1:16" ht="12.75">
      <c r="A55" s="25" t="s">
        <v>45</v>
      </c>
      <c s="29" t="s">
        <v>120</v>
      </c>
      <c s="29" t="s">
        <v>250</v>
      </c>
      <c s="25" t="s">
        <v>47</v>
      </c>
      <c s="30" t="s">
        <v>251</v>
      </c>
      <c s="31" t="s">
        <v>72</v>
      </c>
      <c s="32">
        <v>25</v>
      </c>
      <c s="33">
        <v>0</v>
      </c>
      <c s="33">
        <f>ROUND(ROUND(H55,2)*ROUND(G55,3),2)</f>
      </c>
      <c r="O55">
        <f>(I55*21)/100</f>
      </c>
      <c t="s">
        <v>23</v>
      </c>
    </row>
    <row r="56" spans="1:5" ht="12.75">
      <c r="A56" s="34" t="s">
        <v>50</v>
      </c>
      <c r="E56" s="35" t="s">
        <v>47</v>
      </c>
    </row>
    <row r="57" spans="1:5" ht="12.75">
      <c r="A57" s="36" t="s">
        <v>52</v>
      </c>
      <c r="E57" s="37" t="s">
        <v>47</v>
      </c>
    </row>
    <row r="58" spans="1:18" ht="12.75" customHeight="1">
      <c r="A58" s="6" t="s">
        <v>43</v>
      </c>
      <c s="6"/>
      <c s="41" t="s">
        <v>23</v>
      </c>
      <c s="6"/>
      <c s="27" t="s">
        <v>93</v>
      </c>
      <c s="6"/>
      <c s="6"/>
      <c s="6"/>
      <c s="42">
        <f>0+Q58</f>
      </c>
      <c r="O58">
        <f>0+R58</f>
      </c>
      <c r="Q58">
        <f>0+I59+I62</f>
      </c>
      <c>
        <f>0+O59+O62</f>
      </c>
    </row>
    <row r="59" spans="1:16" ht="12.75">
      <c r="A59" s="25" t="s">
        <v>45</v>
      </c>
      <c s="29" t="s">
        <v>123</v>
      </c>
      <c s="29" t="s">
        <v>252</v>
      </c>
      <c s="25" t="s">
        <v>47</v>
      </c>
      <c s="30" t="s">
        <v>253</v>
      </c>
      <c s="31" t="s">
        <v>80</v>
      </c>
      <c s="32">
        <v>60.5</v>
      </c>
      <c s="33">
        <v>0</v>
      </c>
      <c s="33">
        <f>ROUND(ROUND(H59,2)*ROUND(G59,3),2)</f>
      </c>
      <c r="O59">
        <f>(I59*21)/100</f>
      </c>
      <c t="s">
        <v>23</v>
      </c>
    </row>
    <row r="60" spans="1:5" ht="12.75">
      <c r="A60" s="34" t="s">
        <v>50</v>
      </c>
      <c r="E60" s="35" t="s">
        <v>254</v>
      </c>
    </row>
    <row r="61" spans="1:5" ht="25.5">
      <c r="A61" s="39" t="s">
        <v>52</v>
      </c>
      <c r="E61" s="37" t="s">
        <v>255</v>
      </c>
    </row>
    <row r="62" spans="1:16" ht="12.75">
      <c r="A62" s="25" t="s">
        <v>45</v>
      </c>
      <c s="29" t="s">
        <v>127</v>
      </c>
      <c s="29" t="s">
        <v>256</v>
      </c>
      <c s="25" t="s">
        <v>47</v>
      </c>
      <c s="30" t="s">
        <v>257</v>
      </c>
      <c s="31" t="s">
        <v>80</v>
      </c>
      <c s="32">
        <v>3</v>
      </c>
      <c s="33">
        <v>0</v>
      </c>
      <c s="33">
        <f>ROUND(ROUND(H62,2)*ROUND(G62,3),2)</f>
      </c>
      <c r="O62">
        <f>(I62*21)/100</f>
      </c>
      <c t="s">
        <v>23</v>
      </c>
    </row>
    <row r="63" spans="1:5" ht="38.25">
      <c r="A63" s="34" t="s">
        <v>50</v>
      </c>
      <c r="E63" s="35" t="s">
        <v>258</v>
      </c>
    </row>
    <row r="64" spans="1:5" ht="12.75">
      <c r="A64" s="36" t="s">
        <v>52</v>
      </c>
      <c r="E64" s="37" t="s">
        <v>259</v>
      </c>
    </row>
    <row r="65" spans="1:18" ht="12.75" customHeight="1">
      <c r="A65" s="6" t="s">
        <v>43</v>
      </c>
      <c s="6"/>
      <c s="41" t="s">
        <v>22</v>
      </c>
      <c s="6"/>
      <c s="27" t="s">
        <v>98</v>
      </c>
      <c s="6"/>
      <c s="6"/>
      <c s="6"/>
      <c s="42">
        <f>0+Q65</f>
      </c>
      <c r="O65">
        <f>0+R65</f>
      </c>
      <c r="Q65">
        <f>0+I66+I69</f>
      </c>
      <c>
        <f>0+O66+O69</f>
      </c>
    </row>
    <row r="66" spans="1:16" ht="12.75">
      <c r="A66" s="25" t="s">
        <v>45</v>
      </c>
      <c s="29" t="s">
        <v>132</v>
      </c>
      <c s="29" t="s">
        <v>260</v>
      </c>
      <c s="25" t="s">
        <v>47</v>
      </c>
      <c s="30" t="s">
        <v>261</v>
      </c>
      <c s="31" t="s">
        <v>80</v>
      </c>
      <c s="32">
        <v>5</v>
      </c>
      <c s="33">
        <v>0</v>
      </c>
      <c s="33">
        <f>ROUND(ROUND(H66,2)*ROUND(G66,3),2)</f>
      </c>
      <c r="O66">
        <f>(I66*21)/100</f>
      </c>
      <c t="s">
        <v>23</v>
      </c>
    </row>
    <row r="67" spans="1:5" ht="38.25">
      <c r="A67" s="34" t="s">
        <v>50</v>
      </c>
      <c r="E67" s="35" t="s">
        <v>262</v>
      </c>
    </row>
    <row r="68" spans="1:5" ht="12.75">
      <c r="A68" s="39" t="s">
        <v>52</v>
      </c>
      <c r="E68" s="37" t="s">
        <v>263</v>
      </c>
    </row>
    <row r="69" spans="1:16" ht="12.75">
      <c r="A69" s="25" t="s">
        <v>45</v>
      </c>
      <c s="29" t="s">
        <v>136</v>
      </c>
      <c s="29" t="s">
        <v>264</v>
      </c>
      <c s="25" t="s">
        <v>47</v>
      </c>
      <c s="30" t="s">
        <v>265</v>
      </c>
      <c s="31" t="s">
        <v>58</v>
      </c>
      <c s="32">
        <v>1.5</v>
      </c>
      <c s="33">
        <v>0</v>
      </c>
      <c s="33">
        <f>ROUND(ROUND(H69,2)*ROUND(G69,3),2)</f>
      </c>
      <c r="O69">
        <f>(I69*21)/100</f>
      </c>
      <c t="s">
        <v>23</v>
      </c>
    </row>
    <row r="70" spans="1:5" ht="12.75">
      <c r="A70" s="34" t="s">
        <v>50</v>
      </c>
      <c r="E70" s="35" t="s">
        <v>266</v>
      </c>
    </row>
    <row r="71" spans="1:5" ht="12.75">
      <c r="A71" s="36" t="s">
        <v>52</v>
      </c>
      <c r="E71" s="37" t="s">
        <v>47</v>
      </c>
    </row>
    <row r="72" spans="1:18" ht="12.75" customHeight="1">
      <c r="A72" s="6" t="s">
        <v>43</v>
      </c>
      <c s="6"/>
      <c s="41" t="s">
        <v>33</v>
      </c>
      <c s="6"/>
      <c s="27" t="s">
        <v>103</v>
      </c>
      <c s="6"/>
      <c s="6"/>
      <c s="6"/>
      <c s="42">
        <f>0+Q72</f>
      </c>
      <c r="O72">
        <f>0+R72</f>
      </c>
      <c r="Q72">
        <f>0+I73+I76</f>
      </c>
      <c>
        <f>0+O73+O76</f>
      </c>
    </row>
    <row r="73" spans="1:16" ht="12.75">
      <c r="A73" s="25" t="s">
        <v>45</v>
      </c>
      <c s="29" t="s">
        <v>200</v>
      </c>
      <c s="29" t="s">
        <v>267</v>
      </c>
      <c s="25" t="s">
        <v>47</v>
      </c>
      <c s="30" t="s">
        <v>268</v>
      </c>
      <c s="31" t="s">
        <v>80</v>
      </c>
      <c s="32">
        <v>0.15</v>
      </c>
      <c s="33">
        <v>0</v>
      </c>
      <c s="33">
        <f>ROUND(ROUND(H73,2)*ROUND(G73,3),2)</f>
      </c>
      <c r="O73">
        <f>(I73*21)/100</f>
      </c>
      <c t="s">
        <v>23</v>
      </c>
    </row>
    <row r="74" spans="1:5" ht="12.75">
      <c r="A74" s="34" t="s">
        <v>50</v>
      </c>
      <c r="E74" s="35" t="s">
        <v>269</v>
      </c>
    </row>
    <row r="75" spans="1:5" ht="12.75">
      <c r="A75" s="39" t="s">
        <v>52</v>
      </c>
      <c r="E75" s="37" t="s">
        <v>270</v>
      </c>
    </row>
    <row r="76" spans="1:16" ht="12.75">
      <c r="A76" s="25" t="s">
        <v>45</v>
      </c>
      <c s="29" t="s">
        <v>205</v>
      </c>
      <c s="29" t="s">
        <v>271</v>
      </c>
      <c s="25" t="s">
        <v>47</v>
      </c>
      <c s="30" t="s">
        <v>272</v>
      </c>
      <c s="31" t="s">
        <v>80</v>
      </c>
      <c s="32">
        <v>0.2</v>
      </c>
      <c s="33">
        <v>0</v>
      </c>
      <c s="33">
        <f>ROUND(ROUND(H76,2)*ROUND(G76,3),2)</f>
      </c>
      <c r="O76">
        <f>(I76*21)/100</f>
      </c>
      <c t="s">
        <v>23</v>
      </c>
    </row>
    <row r="77" spans="1:5" ht="12.75">
      <c r="A77" s="34" t="s">
        <v>50</v>
      </c>
      <c r="E77" s="35" t="s">
        <v>273</v>
      </c>
    </row>
    <row r="78" spans="1:5" ht="12.75">
      <c r="A78" s="36" t="s">
        <v>52</v>
      </c>
      <c r="E78" s="37" t="s">
        <v>274</v>
      </c>
    </row>
    <row r="79" spans="1:18" ht="12.75" customHeight="1">
      <c r="A79" s="6" t="s">
        <v>43</v>
      </c>
      <c s="6"/>
      <c s="41" t="s">
        <v>35</v>
      </c>
      <c s="6"/>
      <c s="27" t="s">
        <v>275</v>
      </c>
      <c s="6"/>
      <c s="6"/>
      <c s="6"/>
      <c s="42">
        <f>0+Q79</f>
      </c>
      <c r="O79">
        <f>0+R79</f>
      </c>
      <c r="Q79">
        <f>0+I80+I83+I86+I89+I92+I95+I98+I101+I104+I107+I110</f>
      </c>
      <c>
        <f>0+O80+O83+O86+O89+O92+O95+O98+O101+O104+O107+O110</f>
      </c>
    </row>
    <row r="80" spans="1:16" ht="12.75">
      <c r="A80" s="25" t="s">
        <v>45</v>
      </c>
      <c s="29" t="s">
        <v>210</v>
      </c>
      <c s="29" t="s">
        <v>276</v>
      </c>
      <c s="25" t="s">
        <v>47</v>
      </c>
      <c s="30" t="s">
        <v>277</v>
      </c>
      <c s="31" t="s">
        <v>80</v>
      </c>
      <c s="32">
        <v>31.845</v>
      </c>
      <c s="33">
        <v>0</v>
      </c>
      <c s="33">
        <f>ROUND(ROUND(H80,2)*ROUND(G80,3),2)</f>
      </c>
      <c r="O80">
        <f>(I80*21)/100</f>
      </c>
      <c t="s">
        <v>23</v>
      </c>
    </row>
    <row r="81" spans="1:5" ht="25.5">
      <c r="A81" s="34" t="s">
        <v>50</v>
      </c>
      <c r="E81" s="35" t="s">
        <v>278</v>
      </c>
    </row>
    <row r="82" spans="1:5" ht="38.25">
      <c r="A82" s="39" t="s">
        <v>52</v>
      </c>
      <c r="E82" s="37" t="s">
        <v>279</v>
      </c>
    </row>
    <row r="83" spans="1:16" ht="12.75">
      <c r="A83" s="25" t="s">
        <v>45</v>
      </c>
      <c s="29" t="s">
        <v>280</v>
      </c>
      <c s="29" t="s">
        <v>281</v>
      </c>
      <c s="25" t="s">
        <v>47</v>
      </c>
      <c s="30" t="s">
        <v>282</v>
      </c>
      <c s="31" t="s">
        <v>80</v>
      </c>
      <c s="32">
        <v>1.25</v>
      </c>
      <c s="33">
        <v>0</v>
      </c>
      <c s="33">
        <f>ROUND(ROUND(H83,2)*ROUND(G83,3),2)</f>
      </c>
      <c r="O83">
        <f>(I83*21)/100</f>
      </c>
      <c t="s">
        <v>23</v>
      </c>
    </row>
    <row r="84" spans="1:5" ht="12.75">
      <c r="A84" s="34" t="s">
        <v>50</v>
      </c>
      <c r="E84" s="35" t="s">
        <v>283</v>
      </c>
    </row>
    <row r="85" spans="1:5" ht="12.75">
      <c r="A85" s="39" t="s">
        <v>52</v>
      </c>
      <c r="E85" s="37" t="s">
        <v>284</v>
      </c>
    </row>
    <row r="86" spans="1:16" ht="12.75">
      <c r="A86" s="25" t="s">
        <v>45</v>
      </c>
      <c s="29" t="s">
        <v>285</v>
      </c>
      <c s="29" t="s">
        <v>286</v>
      </c>
      <c s="25" t="s">
        <v>47</v>
      </c>
      <c s="30" t="s">
        <v>287</v>
      </c>
      <c s="31" t="s">
        <v>72</v>
      </c>
      <c s="32">
        <v>25</v>
      </c>
      <c s="33">
        <v>0</v>
      </c>
      <c s="33">
        <f>ROUND(ROUND(H86,2)*ROUND(G86,3),2)</f>
      </c>
      <c r="O86">
        <f>(I86*21)/100</f>
      </c>
      <c t="s">
        <v>23</v>
      </c>
    </row>
    <row r="87" spans="1:5" ht="12.75">
      <c r="A87" s="34" t="s">
        <v>50</v>
      </c>
      <c r="E87" s="35" t="s">
        <v>288</v>
      </c>
    </row>
    <row r="88" spans="1:5" ht="12.75">
      <c r="A88" s="39" t="s">
        <v>52</v>
      </c>
      <c r="E88" s="37" t="s">
        <v>289</v>
      </c>
    </row>
    <row r="89" spans="1:16" ht="12.75">
      <c r="A89" s="25" t="s">
        <v>45</v>
      </c>
      <c s="29" t="s">
        <v>290</v>
      </c>
      <c s="29" t="s">
        <v>291</v>
      </c>
      <c s="25" t="s">
        <v>47</v>
      </c>
      <c s="30" t="s">
        <v>292</v>
      </c>
      <c s="31" t="s">
        <v>72</v>
      </c>
      <c s="32">
        <v>25</v>
      </c>
      <c s="33">
        <v>0</v>
      </c>
      <c s="33">
        <f>ROUND(ROUND(H89,2)*ROUND(G89,3),2)</f>
      </c>
      <c r="O89">
        <f>(I89*21)/100</f>
      </c>
      <c t="s">
        <v>23</v>
      </c>
    </row>
    <row r="90" spans="1:5" ht="12.75">
      <c r="A90" s="34" t="s">
        <v>50</v>
      </c>
      <c r="E90" s="35" t="s">
        <v>293</v>
      </c>
    </row>
    <row r="91" spans="1:5" ht="12.75">
      <c r="A91" s="39" t="s">
        <v>52</v>
      </c>
      <c r="E91" s="37" t="s">
        <v>289</v>
      </c>
    </row>
    <row r="92" spans="1:16" ht="12.75">
      <c r="A92" s="25" t="s">
        <v>45</v>
      </c>
      <c s="29" t="s">
        <v>294</v>
      </c>
      <c s="29" t="s">
        <v>295</v>
      </c>
      <c s="25" t="s">
        <v>47</v>
      </c>
      <c s="30" t="s">
        <v>296</v>
      </c>
      <c s="31" t="s">
        <v>80</v>
      </c>
      <c s="32">
        <v>1.25</v>
      </c>
      <c s="33">
        <v>0</v>
      </c>
      <c s="33">
        <f>ROUND(ROUND(H92,2)*ROUND(G92,3),2)</f>
      </c>
      <c r="O92">
        <f>(I92*21)/100</f>
      </c>
      <c t="s">
        <v>23</v>
      </c>
    </row>
    <row r="93" spans="1:5" ht="12.75">
      <c r="A93" s="34" t="s">
        <v>50</v>
      </c>
      <c r="E93" s="35" t="s">
        <v>297</v>
      </c>
    </row>
    <row r="94" spans="1:5" ht="12.75">
      <c r="A94" s="39" t="s">
        <v>52</v>
      </c>
      <c r="E94" s="37" t="s">
        <v>298</v>
      </c>
    </row>
    <row r="95" spans="1:16" ht="12.75">
      <c r="A95" s="25" t="s">
        <v>45</v>
      </c>
      <c s="29" t="s">
        <v>299</v>
      </c>
      <c s="29" t="s">
        <v>300</v>
      </c>
      <c s="25" t="s">
        <v>47</v>
      </c>
      <c s="30" t="s">
        <v>301</v>
      </c>
      <c s="31" t="s">
        <v>72</v>
      </c>
      <c s="32">
        <v>91</v>
      </c>
      <c s="33">
        <v>0</v>
      </c>
      <c s="33">
        <f>ROUND(ROUND(H95,2)*ROUND(G95,3),2)</f>
      </c>
      <c r="O95">
        <f>(I95*21)/100</f>
      </c>
      <c t="s">
        <v>23</v>
      </c>
    </row>
    <row r="96" spans="1:5" ht="25.5">
      <c r="A96" s="34" t="s">
        <v>50</v>
      </c>
      <c r="E96" s="35" t="s">
        <v>302</v>
      </c>
    </row>
    <row r="97" spans="1:5" ht="38.25">
      <c r="A97" s="39" t="s">
        <v>52</v>
      </c>
      <c r="E97" s="37" t="s">
        <v>303</v>
      </c>
    </row>
    <row r="98" spans="1:16" ht="12.75">
      <c r="A98" s="25" t="s">
        <v>45</v>
      </c>
      <c s="29" t="s">
        <v>304</v>
      </c>
      <c s="29" t="s">
        <v>305</v>
      </c>
      <c s="25" t="s">
        <v>47</v>
      </c>
      <c s="30" t="s">
        <v>306</v>
      </c>
      <c s="31" t="s">
        <v>72</v>
      </c>
      <c s="32">
        <v>3</v>
      </c>
      <c s="33">
        <v>0</v>
      </c>
      <c s="33">
        <f>ROUND(ROUND(H98,2)*ROUND(G98,3),2)</f>
      </c>
      <c r="O98">
        <f>(I98*21)/100</f>
      </c>
      <c t="s">
        <v>23</v>
      </c>
    </row>
    <row r="99" spans="1:5" ht="38.25">
      <c r="A99" s="34" t="s">
        <v>50</v>
      </c>
      <c r="E99" s="35" t="s">
        <v>307</v>
      </c>
    </row>
    <row r="100" spans="1:5" ht="25.5">
      <c r="A100" s="39" t="s">
        <v>52</v>
      </c>
      <c r="E100" s="37" t="s">
        <v>308</v>
      </c>
    </row>
    <row r="101" spans="1:16" ht="12.75">
      <c r="A101" s="25" t="s">
        <v>45</v>
      </c>
      <c s="29" t="s">
        <v>309</v>
      </c>
      <c s="29" t="s">
        <v>310</v>
      </c>
      <c s="25" t="s">
        <v>47</v>
      </c>
      <c s="30" t="s">
        <v>311</v>
      </c>
      <c s="31" t="s">
        <v>72</v>
      </c>
      <c s="32">
        <v>8</v>
      </c>
      <c s="33">
        <v>0</v>
      </c>
      <c s="33">
        <f>ROUND(ROUND(H101,2)*ROUND(G101,3),2)</f>
      </c>
      <c r="O101">
        <f>(I101*21)/100</f>
      </c>
      <c t="s">
        <v>23</v>
      </c>
    </row>
    <row r="102" spans="1:5" ht="25.5">
      <c r="A102" s="34" t="s">
        <v>50</v>
      </c>
      <c r="E102" s="35" t="s">
        <v>312</v>
      </c>
    </row>
    <row r="103" spans="1:5" ht="12.75">
      <c r="A103" s="39" t="s">
        <v>52</v>
      </c>
      <c r="E103" s="37" t="s">
        <v>313</v>
      </c>
    </row>
    <row r="104" spans="1:16" ht="25.5">
      <c r="A104" s="25" t="s">
        <v>45</v>
      </c>
      <c s="29" t="s">
        <v>314</v>
      </c>
      <c s="29" t="s">
        <v>315</v>
      </c>
      <c s="25" t="s">
        <v>56</v>
      </c>
      <c s="30" t="s">
        <v>316</v>
      </c>
      <c s="31" t="s">
        <v>72</v>
      </c>
      <c s="32">
        <v>1</v>
      </c>
      <c s="33">
        <v>0</v>
      </c>
      <c s="33">
        <f>ROUND(ROUND(H104,2)*ROUND(G104,3),2)</f>
      </c>
      <c r="O104">
        <f>(I104*21)/100</f>
      </c>
      <c t="s">
        <v>23</v>
      </c>
    </row>
    <row r="105" spans="1:5" ht="25.5">
      <c r="A105" s="34" t="s">
        <v>50</v>
      </c>
      <c r="E105" s="35" t="s">
        <v>317</v>
      </c>
    </row>
    <row r="106" spans="1:5" ht="12.75">
      <c r="A106" s="39" t="s">
        <v>52</v>
      </c>
      <c r="E106" s="37" t="s">
        <v>47</v>
      </c>
    </row>
    <row r="107" spans="1:16" ht="25.5">
      <c r="A107" s="25" t="s">
        <v>45</v>
      </c>
      <c s="29" t="s">
        <v>318</v>
      </c>
      <c s="29" t="s">
        <v>315</v>
      </c>
      <c s="25" t="s">
        <v>61</v>
      </c>
      <c s="30" t="s">
        <v>316</v>
      </c>
      <c s="31" t="s">
        <v>72</v>
      </c>
      <c s="32">
        <v>5</v>
      </c>
      <c s="33">
        <v>0</v>
      </c>
      <c s="33">
        <f>ROUND(ROUND(H107,2)*ROUND(G107,3),2)</f>
      </c>
      <c r="O107">
        <f>(I107*21)/100</f>
      </c>
      <c t="s">
        <v>23</v>
      </c>
    </row>
    <row r="108" spans="1:5" ht="25.5">
      <c r="A108" s="34" t="s">
        <v>50</v>
      </c>
      <c r="E108" s="35" t="s">
        <v>319</v>
      </c>
    </row>
    <row r="109" spans="1:5" ht="12.75">
      <c r="A109" s="39" t="s">
        <v>52</v>
      </c>
      <c r="E109" s="37" t="s">
        <v>47</v>
      </c>
    </row>
    <row r="110" spans="1:16" ht="12.75">
      <c r="A110" s="25" t="s">
        <v>45</v>
      </c>
      <c s="29" t="s">
        <v>320</v>
      </c>
      <c s="29" t="s">
        <v>321</v>
      </c>
      <c s="25" t="s">
        <v>47</v>
      </c>
      <c s="30" t="s">
        <v>322</v>
      </c>
      <c s="31" t="s">
        <v>72</v>
      </c>
      <c s="32">
        <v>80</v>
      </c>
      <c s="33">
        <v>0</v>
      </c>
      <c s="33">
        <f>ROUND(ROUND(H110,2)*ROUND(G110,3),2)</f>
      </c>
      <c r="O110">
        <f>(I110*21)/100</f>
      </c>
      <c t="s">
        <v>23</v>
      </c>
    </row>
    <row r="111" spans="1:5" ht="102">
      <c r="A111" s="34" t="s">
        <v>50</v>
      </c>
      <c r="E111" s="35" t="s">
        <v>323</v>
      </c>
    </row>
    <row r="112" spans="1:5" ht="12.75">
      <c r="A112" s="36" t="s">
        <v>52</v>
      </c>
      <c r="E112" s="37" t="s">
        <v>324</v>
      </c>
    </row>
    <row r="113" spans="1:18" ht="12.75" customHeight="1">
      <c r="A113" s="6" t="s">
        <v>43</v>
      </c>
      <c s="6"/>
      <c s="41" t="s">
        <v>77</v>
      </c>
      <c s="6"/>
      <c s="27" t="s">
        <v>108</v>
      </c>
      <c s="6"/>
      <c s="6"/>
      <c s="6"/>
      <c s="42">
        <f>0+Q113</f>
      </c>
      <c r="O113">
        <f>0+R113</f>
      </c>
      <c r="Q113">
        <f>0+I114</f>
      </c>
      <c>
        <f>0+O114</f>
      </c>
    </row>
    <row r="114" spans="1:16" ht="25.5">
      <c r="A114" s="25" t="s">
        <v>45</v>
      </c>
      <c s="29" t="s">
        <v>325</v>
      </c>
      <c s="29" t="s">
        <v>326</v>
      </c>
      <c s="25" t="s">
        <v>47</v>
      </c>
      <c s="30" t="s">
        <v>327</v>
      </c>
      <c s="31" t="s">
        <v>72</v>
      </c>
      <c s="32">
        <v>38.67</v>
      </c>
      <c s="33">
        <v>0</v>
      </c>
      <c s="33">
        <f>ROUND(ROUND(H114,2)*ROUND(G114,3),2)</f>
      </c>
      <c r="O114">
        <f>(I114*21)/100</f>
      </c>
      <c t="s">
        <v>23</v>
      </c>
    </row>
    <row r="115" spans="1:5" ht="25.5">
      <c r="A115" s="34" t="s">
        <v>50</v>
      </c>
      <c r="E115" s="35" t="s">
        <v>328</v>
      </c>
    </row>
    <row r="116" spans="1:5" ht="38.25">
      <c r="A116" s="36" t="s">
        <v>52</v>
      </c>
      <c r="E116" s="37" t="s">
        <v>329</v>
      </c>
    </row>
    <row r="117" spans="1:18" ht="12.75" customHeight="1">
      <c r="A117" s="6" t="s">
        <v>43</v>
      </c>
      <c s="6"/>
      <c s="41" t="s">
        <v>83</v>
      </c>
      <c s="6"/>
      <c s="27" t="s">
        <v>330</v>
      </c>
      <c s="6"/>
      <c s="6"/>
      <c s="6"/>
      <c s="42">
        <f>0+Q117</f>
      </c>
      <c r="O117">
        <f>0+R117</f>
      </c>
      <c r="Q117">
        <f>0+I118</f>
      </c>
      <c>
        <f>0+O118</f>
      </c>
    </row>
    <row r="118" spans="1:16" ht="12.75">
      <c r="A118" s="25" t="s">
        <v>45</v>
      </c>
      <c s="29" t="s">
        <v>331</v>
      </c>
      <c s="29" t="s">
        <v>332</v>
      </c>
      <c s="25" t="s">
        <v>47</v>
      </c>
      <c s="30" t="s">
        <v>333</v>
      </c>
      <c s="31" t="s">
        <v>76</v>
      </c>
      <c s="32">
        <v>3</v>
      </c>
      <c s="33">
        <v>0</v>
      </c>
      <c s="33">
        <f>ROUND(ROUND(H118,2)*ROUND(G118,3),2)</f>
      </c>
      <c r="O118">
        <f>(I118*21)/100</f>
      </c>
      <c t="s">
        <v>23</v>
      </c>
    </row>
    <row r="119" spans="1:5" ht="12.75">
      <c r="A119" s="34" t="s">
        <v>50</v>
      </c>
      <c r="E119" s="35" t="s">
        <v>47</v>
      </c>
    </row>
    <row r="120" spans="1:5" ht="25.5">
      <c r="A120" s="36" t="s">
        <v>52</v>
      </c>
      <c r="E120" s="37" t="s">
        <v>334</v>
      </c>
    </row>
    <row r="121" spans="1:18" ht="12.75" customHeight="1">
      <c r="A121" s="6" t="s">
        <v>43</v>
      </c>
      <c s="6"/>
      <c s="41" t="s">
        <v>40</v>
      </c>
      <c s="6"/>
      <c s="27" t="s">
        <v>114</v>
      </c>
      <c s="6"/>
      <c s="6"/>
      <c s="6"/>
      <c s="42">
        <f>0+Q121</f>
      </c>
      <c r="O121">
        <f>0+R121</f>
      </c>
      <c r="Q121">
        <f>0+I122+I125+I128+I131+I134</f>
      </c>
      <c>
        <f>0+O122+O125+O128+O131+O134</f>
      </c>
    </row>
    <row r="122" spans="1:16" ht="12.75">
      <c r="A122" s="25" t="s">
        <v>45</v>
      </c>
      <c s="29" t="s">
        <v>335</v>
      </c>
      <c s="29" t="s">
        <v>336</v>
      </c>
      <c s="25" t="s">
        <v>47</v>
      </c>
      <c s="30" t="s">
        <v>337</v>
      </c>
      <c s="31" t="s">
        <v>112</v>
      </c>
      <c s="32">
        <v>16</v>
      </c>
      <c s="33">
        <v>0</v>
      </c>
      <c s="33">
        <f>ROUND(ROUND(H122,2)*ROUND(G122,3),2)</f>
      </c>
      <c r="O122">
        <f>(I122*21)/100</f>
      </c>
      <c t="s">
        <v>23</v>
      </c>
    </row>
    <row r="123" spans="1:5" ht="25.5">
      <c r="A123" s="34" t="s">
        <v>50</v>
      </c>
      <c r="E123" s="35" t="s">
        <v>338</v>
      </c>
    </row>
    <row r="124" spans="1:5" ht="12.75">
      <c r="A124" s="39" t="s">
        <v>52</v>
      </c>
      <c r="E124" s="37" t="s">
        <v>47</v>
      </c>
    </row>
    <row r="125" spans="1:16" ht="12.75">
      <c r="A125" s="25" t="s">
        <v>45</v>
      </c>
      <c s="29" t="s">
        <v>339</v>
      </c>
      <c s="29" t="s">
        <v>340</v>
      </c>
      <c s="25" t="s">
        <v>56</v>
      </c>
      <c s="30" t="s">
        <v>341</v>
      </c>
      <c s="31" t="s">
        <v>112</v>
      </c>
      <c s="32">
        <v>22</v>
      </c>
      <c s="33">
        <v>0</v>
      </c>
      <c s="33">
        <f>ROUND(ROUND(H125,2)*ROUND(G125,3),2)</f>
      </c>
      <c r="O125">
        <f>(I125*21)/100</f>
      </c>
      <c t="s">
        <v>23</v>
      </c>
    </row>
    <row r="126" spans="1:5" ht="25.5">
      <c r="A126" s="34" t="s">
        <v>50</v>
      </c>
      <c r="E126" s="35" t="s">
        <v>342</v>
      </c>
    </row>
    <row r="127" spans="1:5" ht="12.75">
      <c r="A127" s="39" t="s">
        <v>52</v>
      </c>
      <c r="E127" s="37" t="s">
        <v>47</v>
      </c>
    </row>
    <row r="128" spans="1:16" ht="12.75">
      <c r="A128" s="25" t="s">
        <v>45</v>
      </c>
      <c s="29" t="s">
        <v>343</v>
      </c>
      <c s="29" t="s">
        <v>340</v>
      </c>
      <c s="25" t="s">
        <v>61</v>
      </c>
      <c s="30" t="s">
        <v>341</v>
      </c>
      <c s="31" t="s">
        <v>112</v>
      </c>
      <c s="32">
        <v>36</v>
      </c>
      <c s="33">
        <v>0</v>
      </c>
      <c s="33">
        <f>ROUND(ROUND(H128,2)*ROUND(G128,3),2)</f>
      </c>
      <c r="O128">
        <f>(I128*21)/100</f>
      </c>
      <c t="s">
        <v>23</v>
      </c>
    </row>
    <row r="129" spans="1:5" ht="25.5">
      <c r="A129" s="34" t="s">
        <v>50</v>
      </c>
      <c r="E129" s="35" t="s">
        <v>344</v>
      </c>
    </row>
    <row r="130" spans="1:5" ht="12.75">
      <c r="A130" s="39" t="s">
        <v>52</v>
      </c>
      <c r="E130" s="37" t="s">
        <v>345</v>
      </c>
    </row>
    <row r="131" spans="1:16" ht="12.75">
      <c r="A131" s="25" t="s">
        <v>45</v>
      </c>
      <c s="29" t="s">
        <v>346</v>
      </c>
      <c s="29" t="s">
        <v>347</v>
      </c>
      <c s="25" t="s">
        <v>47</v>
      </c>
      <c s="30" t="s">
        <v>348</v>
      </c>
      <c s="31" t="s">
        <v>112</v>
      </c>
      <c s="32">
        <v>24</v>
      </c>
      <c s="33">
        <v>0</v>
      </c>
      <c s="33">
        <f>ROUND(ROUND(H131,2)*ROUND(G131,3),2)</f>
      </c>
      <c r="O131">
        <f>(I131*21)/100</f>
      </c>
      <c t="s">
        <v>23</v>
      </c>
    </row>
    <row r="132" spans="1:5" ht="12.75">
      <c r="A132" s="34" t="s">
        <v>50</v>
      </c>
      <c r="E132" s="35" t="s">
        <v>47</v>
      </c>
    </row>
    <row r="133" spans="1:5" ht="25.5">
      <c r="A133" s="39" t="s">
        <v>52</v>
      </c>
      <c r="E133" s="37" t="s">
        <v>349</v>
      </c>
    </row>
    <row r="134" spans="1:16" ht="12.75">
      <c r="A134" s="25" t="s">
        <v>45</v>
      </c>
      <c s="29" t="s">
        <v>350</v>
      </c>
      <c s="29" t="s">
        <v>351</v>
      </c>
      <c s="25" t="s">
        <v>47</v>
      </c>
      <c s="30" t="s">
        <v>352</v>
      </c>
      <c s="31" t="s">
        <v>112</v>
      </c>
      <c s="32">
        <v>10</v>
      </c>
      <c s="33">
        <v>0</v>
      </c>
      <c s="33">
        <f>ROUND(ROUND(H134,2)*ROUND(G134,3),2)</f>
      </c>
      <c r="O134">
        <f>(I134*21)/100</f>
      </c>
      <c t="s">
        <v>23</v>
      </c>
    </row>
    <row r="135" spans="1:5" ht="25.5">
      <c r="A135" s="34" t="s">
        <v>50</v>
      </c>
      <c r="E135" s="35" t="s">
        <v>353</v>
      </c>
    </row>
    <row r="136" spans="1:5" ht="12.75">
      <c r="A136" s="36" t="s">
        <v>52</v>
      </c>
      <c r="E136" s="37" t="s">
        <v>354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355</v>
      </c>
      <c s="38">
        <f>0+I8</f>
      </c>
      <c r="O3" t="s">
        <v>19</v>
      </c>
      <c t="s">
        <v>23</v>
      </c>
    </row>
    <row r="4" spans="1:16" ht="15" customHeight="1">
      <c r="A4" t="s">
        <v>17</v>
      </c>
      <c s="16" t="s">
        <v>18</v>
      </c>
      <c s="17" t="s">
        <v>355</v>
      </c>
      <c s="6"/>
      <c s="18" t="s">
        <v>356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f>
      </c>
      <c>
        <f>0+O9+O12+O15+O18+O21</f>
      </c>
    </row>
    <row r="9" spans="1:16" ht="12.75">
      <c r="A9" s="25" t="s">
        <v>45</v>
      </c>
      <c s="29" t="s">
        <v>29</v>
      </c>
      <c s="29" t="s">
        <v>357</v>
      </c>
      <c s="25" t="s">
        <v>47</v>
      </c>
      <c s="30" t="s">
        <v>358</v>
      </c>
      <c s="31" t="s">
        <v>49</v>
      </c>
      <c s="32">
        <v>1</v>
      </c>
      <c s="33">
        <v>0</v>
      </c>
      <c s="33">
        <f>ROUND(ROUND(H9,2)*ROUND(G9,3),2)</f>
      </c>
      <c r="O9">
        <f>(I9*21)/100</f>
      </c>
      <c t="s">
        <v>23</v>
      </c>
    </row>
    <row r="10" spans="1:5" ht="12.75">
      <c r="A10" s="34" t="s">
        <v>50</v>
      </c>
      <c r="E10" s="35" t="s">
        <v>359</v>
      </c>
    </row>
    <row r="11" spans="1:5" ht="12.75">
      <c r="A11" s="39" t="s">
        <v>52</v>
      </c>
      <c r="E11" s="37" t="s">
        <v>47</v>
      </c>
    </row>
    <row r="12" spans="1:16" ht="12.75">
      <c r="A12" s="25" t="s">
        <v>45</v>
      </c>
      <c s="29" t="s">
        <v>23</v>
      </c>
      <c s="29" t="s">
        <v>357</v>
      </c>
      <c s="25" t="s">
        <v>29</v>
      </c>
      <c s="30" t="s">
        <v>358</v>
      </c>
      <c s="31" t="s">
        <v>49</v>
      </c>
      <c s="32">
        <v>1</v>
      </c>
      <c s="33">
        <v>0</v>
      </c>
      <c s="33">
        <f>ROUND(ROUND(H12,2)*ROUND(G12,3),2)</f>
      </c>
      <c r="O12">
        <f>(I12*21)/100</f>
      </c>
      <c t="s">
        <v>23</v>
      </c>
    </row>
    <row r="13" spans="1:5" ht="127.5">
      <c r="A13" s="34" t="s">
        <v>50</v>
      </c>
      <c r="E13" s="35" t="s">
        <v>360</v>
      </c>
    </row>
    <row r="14" spans="1:5" ht="12.75">
      <c r="A14" s="39" t="s">
        <v>52</v>
      </c>
      <c r="E14" s="37" t="s">
        <v>47</v>
      </c>
    </row>
    <row r="15" spans="1:16" ht="12.75">
      <c r="A15" s="25" t="s">
        <v>45</v>
      </c>
      <c s="29" t="s">
        <v>22</v>
      </c>
      <c s="29" t="s">
        <v>357</v>
      </c>
      <c s="25" t="s">
        <v>23</v>
      </c>
      <c s="30" t="s">
        <v>358</v>
      </c>
      <c s="31" t="s">
        <v>49</v>
      </c>
      <c s="32">
        <v>1</v>
      </c>
      <c s="33">
        <v>0</v>
      </c>
      <c s="33">
        <f>ROUND(ROUND(H15,2)*ROUND(G15,3),2)</f>
      </c>
      <c r="O15">
        <f>(I15*21)/100</f>
      </c>
      <c t="s">
        <v>23</v>
      </c>
    </row>
    <row r="16" spans="1:5" ht="178.5">
      <c r="A16" s="34" t="s">
        <v>50</v>
      </c>
      <c r="E16" s="35" t="s">
        <v>361</v>
      </c>
    </row>
    <row r="17" spans="1:5" ht="12.75">
      <c r="A17" s="39" t="s">
        <v>52</v>
      </c>
      <c r="E17" s="37" t="s">
        <v>47</v>
      </c>
    </row>
    <row r="18" spans="1:16" ht="12.75">
      <c r="A18" s="25" t="s">
        <v>45</v>
      </c>
      <c s="29" t="s">
        <v>33</v>
      </c>
      <c s="29" t="s">
        <v>357</v>
      </c>
      <c s="25" t="s">
        <v>22</v>
      </c>
      <c s="30" t="s">
        <v>358</v>
      </c>
      <c s="31" t="s">
        <v>49</v>
      </c>
      <c s="32">
        <v>1</v>
      </c>
      <c s="33">
        <v>0</v>
      </c>
      <c s="33">
        <f>ROUND(ROUND(H18,2)*ROUND(G18,3),2)</f>
      </c>
      <c r="O18">
        <f>(I18*21)/100</f>
      </c>
      <c t="s">
        <v>23</v>
      </c>
    </row>
    <row r="19" spans="1:5" ht="216.75">
      <c r="A19" s="34" t="s">
        <v>50</v>
      </c>
      <c r="E19" s="35" t="s">
        <v>362</v>
      </c>
    </row>
    <row r="20" spans="1:5" ht="12.75">
      <c r="A20" s="39" t="s">
        <v>52</v>
      </c>
      <c r="E20" s="37" t="s">
        <v>47</v>
      </c>
    </row>
    <row r="21" spans="1:16" ht="12.75">
      <c r="A21" s="25" t="s">
        <v>45</v>
      </c>
      <c s="29" t="s">
        <v>35</v>
      </c>
      <c s="29" t="s">
        <v>357</v>
      </c>
      <c s="25" t="s">
        <v>33</v>
      </c>
      <c s="30" t="s">
        <v>358</v>
      </c>
      <c s="31" t="s">
        <v>49</v>
      </c>
      <c s="32">
        <v>1</v>
      </c>
      <c s="33">
        <v>0</v>
      </c>
      <c s="33">
        <f>ROUND(ROUND(H21,2)*ROUND(G21,3),2)</f>
      </c>
      <c r="O21">
        <f>(I21*21)/100</f>
      </c>
      <c t="s">
        <v>23</v>
      </c>
    </row>
    <row r="22" spans="1:5" ht="165.75">
      <c r="A22" s="34" t="s">
        <v>50</v>
      </c>
      <c r="E22" s="35" t="s">
        <v>363</v>
      </c>
    </row>
    <row r="23" spans="1:5" ht="12.75">
      <c r="A23" s="36" t="s">
        <v>52</v>
      </c>
      <c r="E23"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0+O8+O42+O73+O116+O138+O202+O206+O216+O235+O254</f>
      </c>
      <c t="s">
        <v>22</v>
      </c>
    </row>
    <row r="3" spans="1:16" ht="15" customHeight="1">
      <c r="A3" t="s">
        <v>12</v>
      </c>
      <c s="12" t="s">
        <v>14</v>
      </c>
      <c s="13" t="s">
        <v>15</v>
      </c>
      <c s="1"/>
      <c s="14" t="s">
        <v>16</v>
      </c>
      <c s="1"/>
      <c s="9"/>
      <c s="8" t="s">
        <v>364</v>
      </c>
      <c s="38">
        <f>0+I8+I42+I73+I116+I138+I202+I206+I216+I235+I254</f>
      </c>
      <c r="O3" t="s">
        <v>19</v>
      </c>
      <c t="s">
        <v>23</v>
      </c>
    </row>
    <row r="4" spans="1:16" ht="15" customHeight="1">
      <c r="A4" t="s">
        <v>17</v>
      </c>
      <c s="16" t="s">
        <v>18</v>
      </c>
      <c s="17" t="s">
        <v>364</v>
      </c>
      <c s="6"/>
      <c s="18" t="s">
        <v>365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f>
      </c>
      <c>
        <f>0+O9+O12+O15+O18+O21+O24+O27+O30+O33+O36+O39</f>
      </c>
    </row>
    <row r="9" spans="1:16" ht="12.75">
      <c r="A9" s="25" t="s">
        <v>45</v>
      </c>
      <c s="29" t="s">
        <v>29</v>
      </c>
      <c s="29" t="s">
        <v>55</v>
      </c>
      <c s="25" t="s">
        <v>56</v>
      </c>
      <c s="30" t="s">
        <v>57</v>
      </c>
      <c s="31" t="s">
        <v>58</v>
      </c>
      <c s="32">
        <v>433.713</v>
      </c>
      <c s="33">
        <v>0</v>
      </c>
      <c s="33">
        <f>ROUND(ROUND(H9,2)*ROUND(G9,3),2)</f>
      </c>
      <c r="O9">
        <f>(I9*21)/100</f>
      </c>
      <c t="s">
        <v>23</v>
      </c>
    </row>
    <row r="10" spans="1:5" ht="12.75">
      <c r="A10" s="34" t="s">
        <v>50</v>
      </c>
      <c r="E10" s="35" t="s">
        <v>59</v>
      </c>
    </row>
    <row r="11" spans="1:5" ht="114.75">
      <c r="A11" s="39" t="s">
        <v>52</v>
      </c>
      <c r="E11" s="37" t="s">
        <v>366</v>
      </c>
    </row>
    <row r="12" spans="1:16" ht="12.75">
      <c r="A12" s="25" t="s">
        <v>45</v>
      </c>
      <c s="29" t="s">
        <v>23</v>
      </c>
      <c s="29" t="s">
        <v>55</v>
      </c>
      <c s="25" t="s">
        <v>61</v>
      </c>
      <c s="30" t="s">
        <v>57</v>
      </c>
      <c s="31" t="s">
        <v>58</v>
      </c>
      <c s="32">
        <v>0.3</v>
      </c>
      <c s="33">
        <v>0</v>
      </c>
      <c s="33">
        <f>ROUND(ROUND(H12,2)*ROUND(G12,3),2)</f>
      </c>
      <c r="O12">
        <f>(I12*21)/100</f>
      </c>
      <c t="s">
        <v>23</v>
      </c>
    </row>
    <row r="13" spans="1:5" ht="12.75">
      <c r="A13" s="34" t="s">
        <v>50</v>
      </c>
      <c r="E13" s="35" t="s">
        <v>65</v>
      </c>
    </row>
    <row r="14" spans="1:5" ht="12.75">
      <c r="A14" s="39" t="s">
        <v>52</v>
      </c>
      <c r="E14" s="37" t="s">
        <v>367</v>
      </c>
    </row>
    <row r="15" spans="1:16" ht="12.75">
      <c r="A15" s="25" t="s">
        <v>45</v>
      </c>
      <c s="29" t="s">
        <v>22</v>
      </c>
      <c s="29" t="s">
        <v>55</v>
      </c>
      <c s="25" t="s">
        <v>64</v>
      </c>
      <c s="30" t="s">
        <v>57</v>
      </c>
      <c s="31" t="s">
        <v>58</v>
      </c>
      <c s="32">
        <v>30</v>
      </c>
      <c s="33">
        <v>0</v>
      </c>
      <c s="33">
        <f>ROUND(ROUND(H15,2)*ROUND(G15,3),2)</f>
      </c>
      <c r="O15">
        <f>(I15*21)/100</f>
      </c>
      <c t="s">
        <v>23</v>
      </c>
    </row>
    <row r="16" spans="1:5" ht="25.5">
      <c r="A16" s="34" t="s">
        <v>50</v>
      </c>
      <c r="E16" s="35" t="s">
        <v>368</v>
      </c>
    </row>
    <row r="17" spans="1:5" ht="12.75">
      <c r="A17" s="39" t="s">
        <v>52</v>
      </c>
      <c r="E17" s="37" t="s">
        <v>369</v>
      </c>
    </row>
    <row r="18" spans="1:16" ht="12.75">
      <c r="A18" s="25" t="s">
        <v>45</v>
      </c>
      <c s="29" t="s">
        <v>33</v>
      </c>
      <c s="29" t="s">
        <v>55</v>
      </c>
      <c s="25" t="s">
        <v>149</v>
      </c>
      <c s="30" t="s">
        <v>57</v>
      </c>
      <c s="31" t="s">
        <v>58</v>
      </c>
      <c s="32">
        <v>0.1</v>
      </c>
      <c s="33">
        <v>0</v>
      </c>
      <c s="33">
        <f>ROUND(ROUND(H18,2)*ROUND(G18,3),2)</f>
      </c>
      <c r="O18">
        <f>(I18*21)/100</f>
      </c>
      <c t="s">
        <v>23</v>
      </c>
    </row>
    <row r="19" spans="1:5" ht="38.25">
      <c r="A19" s="34" t="s">
        <v>50</v>
      </c>
      <c r="E19" s="35" t="s">
        <v>370</v>
      </c>
    </row>
    <row r="20" spans="1:5" ht="12.75">
      <c r="A20" s="39" t="s">
        <v>52</v>
      </c>
      <c r="E20" s="37" t="s">
        <v>371</v>
      </c>
    </row>
    <row r="21" spans="1:16" ht="12.75">
      <c r="A21" s="25" t="s">
        <v>45</v>
      </c>
      <c s="29" t="s">
        <v>35</v>
      </c>
      <c s="29" t="s">
        <v>372</v>
      </c>
      <c s="25" t="s">
        <v>47</v>
      </c>
      <c s="30" t="s">
        <v>373</v>
      </c>
      <c s="31" t="s">
        <v>76</v>
      </c>
      <c s="32">
        <v>2</v>
      </c>
      <c s="33">
        <v>0</v>
      </c>
      <c s="33">
        <f>ROUND(ROUND(H21,2)*ROUND(G21,3),2)</f>
      </c>
      <c r="O21">
        <f>(I21*21)/100</f>
      </c>
      <c t="s">
        <v>23</v>
      </c>
    </row>
    <row r="22" spans="1:5" ht="12.75">
      <c r="A22" s="34" t="s">
        <v>50</v>
      </c>
      <c r="E22" s="35" t="s">
        <v>374</v>
      </c>
    </row>
    <row r="23" spans="1:5" ht="12.75">
      <c r="A23" s="39" t="s">
        <v>52</v>
      </c>
      <c r="E23" s="37" t="s">
        <v>47</v>
      </c>
    </row>
    <row r="24" spans="1:16" ht="12.75">
      <c r="A24" s="25" t="s">
        <v>45</v>
      </c>
      <c s="29" t="s">
        <v>37</v>
      </c>
      <c s="29" t="s">
        <v>375</v>
      </c>
      <c s="25" t="s">
        <v>47</v>
      </c>
      <c s="30" t="s">
        <v>376</v>
      </c>
      <c s="31" t="s">
        <v>76</v>
      </c>
      <c s="32">
        <v>1</v>
      </c>
      <c s="33">
        <v>0</v>
      </c>
      <c s="33">
        <f>ROUND(ROUND(H24,2)*ROUND(G24,3),2)</f>
      </c>
      <c r="O24">
        <f>(I24*21)/100</f>
      </c>
      <c t="s">
        <v>23</v>
      </c>
    </row>
    <row r="25" spans="1:5" ht="12.75">
      <c r="A25" s="34" t="s">
        <v>50</v>
      </c>
      <c r="E25" s="35" t="s">
        <v>377</v>
      </c>
    </row>
    <row r="26" spans="1:5" ht="12.75">
      <c r="A26" s="39" t="s">
        <v>52</v>
      </c>
      <c r="E26" s="37" t="s">
        <v>47</v>
      </c>
    </row>
    <row r="27" spans="1:16" ht="12.75">
      <c r="A27" s="25" t="s">
        <v>45</v>
      </c>
      <c s="29" t="s">
        <v>77</v>
      </c>
      <c s="29" t="s">
        <v>67</v>
      </c>
      <c s="25" t="s">
        <v>47</v>
      </c>
      <c s="30" t="s">
        <v>68</v>
      </c>
      <c s="31" t="s">
        <v>49</v>
      </c>
      <c s="32">
        <v>1</v>
      </c>
      <c s="33">
        <v>0</v>
      </c>
      <c s="33">
        <f>ROUND(ROUND(H27,2)*ROUND(G27,3),2)</f>
      </c>
      <c r="O27">
        <f>(I27*21)/100</f>
      </c>
      <c t="s">
        <v>23</v>
      </c>
    </row>
    <row r="28" spans="1:5" ht="12.75">
      <c r="A28" s="34" t="s">
        <v>50</v>
      </c>
      <c r="E28" s="35" t="s">
        <v>47</v>
      </c>
    </row>
    <row r="29" spans="1:5" ht="12.75">
      <c r="A29" s="39" t="s">
        <v>52</v>
      </c>
      <c r="E29" s="37" t="s">
        <v>47</v>
      </c>
    </row>
    <row r="30" spans="1:16" ht="12.75">
      <c r="A30" s="25" t="s">
        <v>45</v>
      </c>
      <c s="29" t="s">
        <v>83</v>
      </c>
      <c s="29" t="s">
        <v>224</v>
      </c>
      <c s="25" t="s">
        <v>47</v>
      </c>
      <c s="30" t="s">
        <v>225</v>
      </c>
      <c s="31" t="s">
        <v>49</v>
      </c>
      <c s="32">
        <v>1</v>
      </c>
      <c s="33">
        <v>0</v>
      </c>
      <c s="33">
        <f>ROUND(ROUND(H30,2)*ROUND(G30,3),2)</f>
      </c>
      <c r="O30">
        <f>(I30*21)/100</f>
      </c>
      <c t="s">
        <v>23</v>
      </c>
    </row>
    <row r="31" spans="1:5" ht="12.75">
      <c r="A31" s="34" t="s">
        <v>50</v>
      </c>
      <c r="E31" s="35" t="s">
        <v>226</v>
      </c>
    </row>
    <row r="32" spans="1:5" ht="12.75">
      <c r="A32" s="39" t="s">
        <v>52</v>
      </c>
      <c r="E32" s="37" t="s">
        <v>47</v>
      </c>
    </row>
    <row r="33" spans="1:16" ht="12.75">
      <c r="A33" s="25" t="s">
        <v>45</v>
      </c>
      <c s="29" t="s">
        <v>40</v>
      </c>
      <c s="29" t="s">
        <v>378</v>
      </c>
      <c s="25" t="s">
        <v>47</v>
      </c>
      <c s="30" t="s">
        <v>379</v>
      </c>
      <c s="31" t="s">
        <v>49</v>
      </c>
      <c s="32">
        <v>1</v>
      </c>
      <c s="33">
        <v>0</v>
      </c>
      <c s="33">
        <f>ROUND(ROUND(H33,2)*ROUND(G33,3),2)</f>
      </c>
      <c r="O33">
        <f>(I33*21)/100</f>
      </c>
      <c t="s">
        <v>23</v>
      </c>
    </row>
    <row r="34" spans="1:5" ht="12.75">
      <c r="A34" s="34" t="s">
        <v>50</v>
      </c>
      <c r="E34" s="35" t="s">
        <v>380</v>
      </c>
    </row>
    <row r="35" spans="1:5" ht="12.75">
      <c r="A35" s="39" t="s">
        <v>52</v>
      </c>
      <c r="E35" s="37" t="s">
        <v>47</v>
      </c>
    </row>
    <row r="36" spans="1:16" ht="12.75">
      <c r="A36" s="25" t="s">
        <v>45</v>
      </c>
      <c s="29" t="s">
        <v>42</v>
      </c>
      <c s="29" t="s">
        <v>381</v>
      </c>
      <c s="25" t="s">
        <v>47</v>
      </c>
      <c s="30" t="s">
        <v>382</v>
      </c>
      <c s="31" t="s">
        <v>76</v>
      </c>
      <c s="32">
        <v>1</v>
      </c>
      <c s="33">
        <v>0</v>
      </c>
      <c s="33">
        <f>ROUND(ROUND(H36,2)*ROUND(G36,3),2)</f>
      </c>
      <c r="O36">
        <f>(I36*21)/100</f>
      </c>
      <c t="s">
        <v>23</v>
      </c>
    </row>
    <row r="37" spans="1:5" ht="38.25">
      <c r="A37" s="34" t="s">
        <v>50</v>
      </c>
      <c r="E37" s="35" t="s">
        <v>383</v>
      </c>
    </row>
    <row r="38" spans="1:5" ht="12.75">
      <c r="A38" s="39" t="s">
        <v>52</v>
      </c>
      <c r="E38" s="37" t="s">
        <v>47</v>
      </c>
    </row>
    <row r="39" spans="1:16" ht="12.75">
      <c r="A39" s="25" t="s">
        <v>45</v>
      </c>
      <c s="29" t="s">
        <v>94</v>
      </c>
      <c s="29" t="s">
        <v>384</v>
      </c>
      <c s="25" t="s">
        <v>47</v>
      </c>
      <c s="30" t="s">
        <v>385</v>
      </c>
      <c s="31" t="s">
        <v>49</v>
      </c>
      <c s="32">
        <v>1</v>
      </c>
      <c s="33">
        <v>0</v>
      </c>
      <c s="33">
        <f>ROUND(ROUND(H39,2)*ROUND(G39,3),2)</f>
      </c>
      <c r="O39">
        <f>(I39*21)/100</f>
      </c>
      <c t="s">
        <v>23</v>
      </c>
    </row>
    <row r="40" spans="1:5" ht="12.75">
      <c r="A40" s="34" t="s">
        <v>50</v>
      </c>
      <c r="E40" s="35" t="s">
        <v>386</v>
      </c>
    </row>
    <row r="41" spans="1:5" ht="12.75">
      <c r="A41" s="36" t="s">
        <v>52</v>
      </c>
      <c r="E41" s="37" t="s">
        <v>47</v>
      </c>
    </row>
    <row r="42" spans="1:18" ht="12.75" customHeight="1">
      <c r="A42" s="6" t="s">
        <v>43</v>
      </c>
      <c s="6"/>
      <c s="41" t="s">
        <v>29</v>
      </c>
      <c s="6"/>
      <c s="27" t="s">
        <v>69</v>
      </c>
      <c s="6"/>
      <c s="6"/>
      <c s="6"/>
      <c s="42">
        <f>0+Q42</f>
      </c>
      <c r="O42">
        <f>0+R42</f>
      </c>
      <c r="Q42">
        <f>0+I43+I46+I49+I52+I55+I58+I61+I64+I67+I70</f>
      </c>
      <c>
        <f>0+O43+O46+O49+O52+O55+O58+O61+O64+O67+O70</f>
      </c>
    </row>
    <row r="43" spans="1:16" ht="25.5">
      <c r="A43" s="25" t="s">
        <v>45</v>
      </c>
      <c s="29" t="s">
        <v>99</v>
      </c>
      <c s="29" t="s">
        <v>387</v>
      </c>
      <c s="25" t="s">
        <v>47</v>
      </c>
      <c s="30" t="s">
        <v>388</v>
      </c>
      <c s="31" t="s">
        <v>80</v>
      </c>
      <c s="32">
        <v>12</v>
      </c>
      <c s="33">
        <v>0</v>
      </c>
      <c s="33">
        <f>ROUND(ROUND(H43,2)*ROUND(G43,3),2)</f>
      </c>
      <c r="O43">
        <f>(I43*21)/100</f>
      </c>
      <c t="s">
        <v>23</v>
      </c>
    </row>
    <row r="44" spans="1:5" ht="25.5">
      <c r="A44" s="34" t="s">
        <v>50</v>
      </c>
      <c r="E44" s="35" t="s">
        <v>389</v>
      </c>
    </row>
    <row r="45" spans="1:5" ht="12.75">
      <c r="A45" s="39" t="s">
        <v>52</v>
      </c>
      <c r="E45" s="37" t="s">
        <v>390</v>
      </c>
    </row>
    <row r="46" spans="1:16" ht="12.75">
      <c r="A46" s="25" t="s">
        <v>45</v>
      </c>
      <c s="29" t="s">
        <v>104</v>
      </c>
      <c s="29" t="s">
        <v>169</v>
      </c>
      <c s="25" t="s">
        <v>47</v>
      </c>
      <c s="30" t="s">
        <v>170</v>
      </c>
      <c s="31" t="s">
        <v>80</v>
      </c>
      <c s="32">
        <v>17.5</v>
      </c>
      <c s="33">
        <v>0</v>
      </c>
      <c s="33">
        <f>ROUND(ROUND(H46,2)*ROUND(G46,3),2)</f>
      </c>
      <c r="O46">
        <f>(I46*21)/100</f>
      </c>
      <c t="s">
        <v>23</v>
      </c>
    </row>
    <row r="47" spans="1:5" ht="25.5">
      <c r="A47" s="34" t="s">
        <v>50</v>
      </c>
      <c r="E47" s="35" t="s">
        <v>391</v>
      </c>
    </row>
    <row r="48" spans="1:5" ht="12.75">
      <c r="A48" s="39" t="s">
        <v>52</v>
      </c>
      <c r="E48" s="37" t="s">
        <v>392</v>
      </c>
    </row>
    <row r="49" spans="1:16" ht="12.75">
      <c r="A49" s="25" t="s">
        <v>45</v>
      </c>
      <c s="29" t="s">
        <v>109</v>
      </c>
      <c s="29" t="s">
        <v>177</v>
      </c>
      <c s="25" t="s">
        <v>47</v>
      </c>
      <c s="30" t="s">
        <v>178</v>
      </c>
      <c s="31" t="s">
        <v>80</v>
      </c>
      <c s="32">
        <v>154.131</v>
      </c>
      <c s="33">
        <v>0</v>
      </c>
      <c s="33">
        <f>ROUND(ROUND(H49,2)*ROUND(G49,3),2)</f>
      </c>
      <c r="O49">
        <f>(I49*21)/100</f>
      </c>
      <c t="s">
        <v>23</v>
      </c>
    </row>
    <row r="50" spans="1:5" ht="25.5">
      <c r="A50" s="34" t="s">
        <v>50</v>
      </c>
      <c r="E50" s="35" t="s">
        <v>393</v>
      </c>
    </row>
    <row r="51" spans="1:5" ht="12.75">
      <c r="A51" s="39" t="s">
        <v>52</v>
      </c>
      <c r="E51" s="37" t="s">
        <v>394</v>
      </c>
    </row>
    <row r="52" spans="1:16" ht="12.75">
      <c r="A52" s="25" t="s">
        <v>45</v>
      </c>
      <c s="29" t="s">
        <v>115</v>
      </c>
      <c s="29" t="s">
        <v>395</v>
      </c>
      <c s="25" t="s">
        <v>47</v>
      </c>
      <c s="30" t="s">
        <v>396</v>
      </c>
      <c s="31" t="s">
        <v>80</v>
      </c>
      <c s="32">
        <v>288.998</v>
      </c>
      <c s="33">
        <v>0</v>
      </c>
      <c s="33">
        <f>ROUND(ROUND(H52,2)*ROUND(G52,3),2)</f>
      </c>
      <c r="O52">
        <f>(I52*21)/100</f>
      </c>
      <c t="s">
        <v>23</v>
      </c>
    </row>
    <row r="53" spans="1:5" ht="63.75">
      <c r="A53" s="34" t="s">
        <v>50</v>
      </c>
      <c r="E53" s="35" t="s">
        <v>397</v>
      </c>
    </row>
    <row r="54" spans="1:5" ht="38.25">
      <c r="A54" s="39" t="s">
        <v>52</v>
      </c>
      <c r="E54" s="37" t="s">
        <v>398</v>
      </c>
    </row>
    <row r="55" spans="1:16" ht="12.75">
      <c r="A55" s="25" t="s">
        <v>45</v>
      </c>
      <c s="29" t="s">
        <v>120</v>
      </c>
      <c s="29" t="s">
        <v>399</v>
      </c>
      <c s="25" t="s">
        <v>47</v>
      </c>
      <c s="30" t="s">
        <v>400</v>
      </c>
      <c s="31" t="s">
        <v>80</v>
      </c>
      <c s="32">
        <v>77.138</v>
      </c>
      <c s="33">
        <v>0</v>
      </c>
      <c s="33">
        <f>ROUND(ROUND(H55,2)*ROUND(G55,3),2)</f>
      </c>
      <c r="O55">
        <f>(I55*21)/100</f>
      </c>
      <c t="s">
        <v>23</v>
      </c>
    </row>
    <row r="56" spans="1:5" ht="63.75">
      <c r="A56" s="34" t="s">
        <v>50</v>
      </c>
      <c r="E56" s="35" t="s">
        <v>401</v>
      </c>
    </row>
    <row r="57" spans="1:5" ht="12.75">
      <c r="A57" s="39" t="s">
        <v>52</v>
      </c>
      <c r="E57" s="37" t="s">
        <v>402</v>
      </c>
    </row>
    <row r="58" spans="1:16" ht="12.75">
      <c r="A58" s="25" t="s">
        <v>45</v>
      </c>
      <c s="29" t="s">
        <v>123</v>
      </c>
      <c s="29" t="s">
        <v>403</v>
      </c>
      <c s="25" t="s">
        <v>47</v>
      </c>
      <c s="30" t="s">
        <v>404</v>
      </c>
      <c s="31" t="s">
        <v>80</v>
      </c>
      <c s="32">
        <v>17.5</v>
      </c>
      <c s="33">
        <v>0</v>
      </c>
      <c s="33">
        <f>ROUND(ROUND(H58,2)*ROUND(G58,3),2)</f>
      </c>
      <c r="O58">
        <f>(I58*21)/100</f>
      </c>
      <c t="s">
        <v>23</v>
      </c>
    </row>
    <row r="59" spans="1:5" ht="38.25">
      <c r="A59" s="34" t="s">
        <v>50</v>
      </c>
      <c r="E59" s="35" t="s">
        <v>405</v>
      </c>
    </row>
    <row r="60" spans="1:5" ht="12.75">
      <c r="A60" s="39" t="s">
        <v>52</v>
      </c>
      <c r="E60" s="37" t="s">
        <v>392</v>
      </c>
    </row>
    <row r="61" spans="1:16" ht="12.75">
      <c r="A61" s="25" t="s">
        <v>45</v>
      </c>
      <c s="29" t="s">
        <v>127</v>
      </c>
      <c s="29" t="s">
        <v>84</v>
      </c>
      <c s="25" t="s">
        <v>56</v>
      </c>
      <c s="30" t="s">
        <v>85</v>
      </c>
      <c s="31" t="s">
        <v>80</v>
      </c>
      <c s="32">
        <v>228.271</v>
      </c>
      <c s="33">
        <v>0</v>
      </c>
      <c s="33">
        <f>ROUND(ROUND(H61,2)*ROUND(G61,3),2)</f>
      </c>
      <c r="O61">
        <f>(I61*21)/100</f>
      </c>
      <c t="s">
        <v>23</v>
      </c>
    </row>
    <row r="62" spans="1:5" ht="12.75">
      <c r="A62" s="34" t="s">
        <v>50</v>
      </c>
      <c r="E62" s="35" t="s">
        <v>247</v>
      </c>
    </row>
    <row r="63" spans="1:5" ht="114.75">
      <c r="A63" s="39" t="s">
        <v>52</v>
      </c>
      <c r="E63" s="37" t="s">
        <v>406</v>
      </c>
    </row>
    <row r="64" spans="1:16" ht="12.75">
      <c r="A64" s="25" t="s">
        <v>45</v>
      </c>
      <c s="29" t="s">
        <v>132</v>
      </c>
      <c s="29" t="s">
        <v>84</v>
      </c>
      <c s="25" t="s">
        <v>61</v>
      </c>
      <c s="30" t="s">
        <v>85</v>
      </c>
      <c s="31" t="s">
        <v>80</v>
      </c>
      <c s="32">
        <v>154.131</v>
      </c>
      <c s="33">
        <v>0</v>
      </c>
      <c s="33">
        <f>ROUND(ROUND(H64,2)*ROUND(G64,3),2)</f>
      </c>
      <c r="O64">
        <f>(I64*21)/100</f>
      </c>
      <c t="s">
        <v>23</v>
      </c>
    </row>
    <row r="65" spans="1:5" ht="12.75">
      <c r="A65" s="34" t="s">
        <v>50</v>
      </c>
      <c r="E65" s="35" t="s">
        <v>407</v>
      </c>
    </row>
    <row r="66" spans="1:5" ht="12.75">
      <c r="A66" s="39" t="s">
        <v>52</v>
      </c>
      <c r="E66" s="37" t="s">
        <v>408</v>
      </c>
    </row>
    <row r="67" spans="1:16" ht="12.75">
      <c r="A67" s="25" t="s">
        <v>45</v>
      </c>
      <c s="29" t="s">
        <v>136</v>
      </c>
      <c s="29" t="s">
        <v>185</v>
      </c>
      <c s="25" t="s">
        <v>47</v>
      </c>
      <c s="30" t="s">
        <v>186</v>
      </c>
      <c s="31" t="s">
        <v>80</v>
      </c>
      <c s="32">
        <v>305.711</v>
      </c>
      <c s="33">
        <v>0</v>
      </c>
      <c s="33">
        <f>ROUND(ROUND(H67,2)*ROUND(G67,3),2)</f>
      </c>
      <c r="O67">
        <f>(I67*21)/100</f>
      </c>
      <c t="s">
        <v>23</v>
      </c>
    </row>
    <row r="68" spans="1:5" ht="51">
      <c r="A68" s="34" t="s">
        <v>50</v>
      </c>
      <c r="E68" s="35" t="s">
        <v>409</v>
      </c>
    </row>
    <row r="69" spans="1:5" ht="102">
      <c r="A69" s="39" t="s">
        <v>52</v>
      </c>
      <c r="E69" s="37" t="s">
        <v>410</v>
      </c>
    </row>
    <row r="70" spans="1:16" ht="12.75">
      <c r="A70" s="25" t="s">
        <v>45</v>
      </c>
      <c s="29" t="s">
        <v>200</v>
      </c>
      <c s="29" t="s">
        <v>411</v>
      </c>
      <c s="25" t="s">
        <v>47</v>
      </c>
      <c s="30" t="s">
        <v>412</v>
      </c>
      <c s="31" t="s">
        <v>72</v>
      </c>
      <c s="32">
        <v>75</v>
      </c>
      <c s="33">
        <v>0</v>
      </c>
      <c s="33">
        <f>ROUND(ROUND(H70,2)*ROUND(G70,3),2)</f>
      </c>
      <c r="O70">
        <f>(I70*21)/100</f>
      </c>
      <c t="s">
        <v>23</v>
      </c>
    </row>
    <row r="71" spans="1:5" ht="12.75">
      <c r="A71" s="34" t="s">
        <v>50</v>
      </c>
      <c r="E71" s="35" t="s">
        <v>413</v>
      </c>
    </row>
    <row r="72" spans="1:5" ht="12.75">
      <c r="A72" s="36" t="s">
        <v>52</v>
      </c>
      <c r="E72" s="37" t="s">
        <v>47</v>
      </c>
    </row>
    <row r="73" spans="1:18" ht="12.75" customHeight="1">
      <c r="A73" s="6" t="s">
        <v>43</v>
      </c>
      <c s="6"/>
      <c s="41" t="s">
        <v>23</v>
      </c>
      <c s="6"/>
      <c s="27" t="s">
        <v>93</v>
      </c>
      <c s="6"/>
      <c s="6"/>
      <c s="6"/>
      <c s="42">
        <f>0+Q73</f>
      </c>
      <c r="O73">
        <f>0+R73</f>
      </c>
      <c r="Q73">
        <f>0+I74+I77+I80+I83+I86+I89+I92+I95+I98+I101+I104+I107+I110+I113</f>
      </c>
      <c>
        <f>0+O74+O77+O80+O83+O86+O89+O92+O95+O98+O101+O104+O107+O110+O113</f>
      </c>
    </row>
    <row r="74" spans="1:16" ht="12.75">
      <c r="A74" s="25" t="s">
        <v>45</v>
      </c>
      <c s="29" t="s">
        <v>205</v>
      </c>
      <c s="29" t="s">
        <v>189</v>
      </c>
      <c s="25" t="s">
        <v>47</v>
      </c>
      <c s="30" t="s">
        <v>190</v>
      </c>
      <c s="31" t="s">
        <v>72</v>
      </c>
      <c s="32">
        <v>100</v>
      </c>
      <c s="33">
        <v>0</v>
      </c>
      <c s="33">
        <f>ROUND(ROUND(H74,2)*ROUND(G74,3),2)</f>
      </c>
      <c r="O74">
        <f>(I74*21)/100</f>
      </c>
      <c t="s">
        <v>23</v>
      </c>
    </row>
    <row r="75" spans="1:5" ht="12.75">
      <c r="A75" s="34" t="s">
        <v>50</v>
      </c>
      <c r="E75" s="35" t="s">
        <v>414</v>
      </c>
    </row>
    <row r="76" spans="1:5" ht="12.75">
      <c r="A76" s="39" t="s">
        <v>52</v>
      </c>
      <c r="E76" s="37" t="s">
        <v>415</v>
      </c>
    </row>
    <row r="77" spans="1:16" ht="12.75">
      <c r="A77" s="25" t="s">
        <v>45</v>
      </c>
      <c s="29" t="s">
        <v>210</v>
      </c>
      <c s="29" t="s">
        <v>416</v>
      </c>
      <c s="25" t="s">
        <v>47</v>
      </c>
      <c s="30" t="s">
        <v>417</v>
      </c>
      <c s="31" t="s">
        <v>58</v>
      </c>
      <c s="32">
        <v>14.304</v>
      </c>
      <c s="33">
        <v>0</v>
      </c>
      <c s="33">
        <f>ROUND(ROUND(H77,2)*ROUND(G77,3),2)</f>
      </c>
      <c r="O77">
        <f>(I77*21)/100</f>
      </c>
      <c t="s">
        <v>23</v>
      </c>
    </row>
    <row r="78" spans="1:5" ht="12.75">
      <c r="A78" s="34" t="s">
        <v>50</v>
      </c>
      <c r="E78" s="35" t="s">
        <v>418</v>
      </c>
    </row>
    <row r="79" spans="1:5" ht="89.25">
      <c r="A79" s="39" t="s">
        <v>52</v>
      </c>
      <c r="E79" s="37" t="s">
        <v>419</v>
      </c>
    </row>
    <row r="80" spans="1:16" ht="12.75">
      <c r="A80" s="25" t="s">
        <v>45</v>
      </c>
      <c s="29" t="s">
        <v>280</v>
      </c>
      <c s="29" t="s">
        <v>420</v>
      </c>
      <c s="25" t="s">
        <v>47</v>
      </c>
      <c s="30" t="s">
        <v>421</v>
      </c>
      <c s="31" t="s">
        <v>80</v>
      </c>
      <c s="32">
        <v>10.968</v>
      </c>
      <c s="33">
        <v>0</v>
      </c>
      <c s="33">
        <f>ROUND(ROUND(H80,2)*ROUND(G80,3),2)</f>
      </c>
      <c r="O80">
        <f>(I80*21)/100</f>
      </c>
      <c t="s">
        <v>23</v>
      </c>
    </row>
    <row r="81" spans="1:5" ht="12.75">
      <c r="A81" s="34" t="s">
        <v>50</v>
      </c>
      <c r="E81" s="35" t="s">
        <v>422</v>
      </c>
    </row>
    <row r="82" spans="1:5" ht="25.5">
      <c r="A82" s="39" t="s">
        <v>52</v>
      </c>
      <c r="E82" s="37" t="s">
        <v>423</v>
      </c>
    </row>
    <row r="83" spans="1:16" ht="12.75">
      <c r="A83" s="25" t="s">
        <v>45</v>
      </c>
      <c s="29" t="s">
        <v>285</v>
      </c>
      <c s="29" t="s">
        <v>424</v>
      </c>
      <c s="25" t="s">
        <v>47</v>
      </c>
      <c s="30" t="s">
        <v>425</v>
      </c>
      <c s="31" t="s">
        <v>112</v>
      </c>
      <c s="32">
        <v>69.5</v>
      </c>
      <c s="33">
        <v>0</v>
      </c>
      <c s="33">
        <f>ROUND(ROUND(H83,2)*ROUND(G83,3),2)</f>
      </c>
      <c r="O83">
        <f>(I83*21)/100</f>
      </c>
      <c t="s">
        <v>23</v>
      </c>
    </row>
    <row r="84" spans="1:5" ht="38.25">
      <c r="A84" s="34" t="s">
        <v>50</v>
      </c>
      <c r="E84" s="35" t="s">
        <v>426</v>
      </c>
    </row>
    <row r="85" spans="1:5" ht="12.75">
      <c r="A85" s="39" t="s">
        <v>52</v>
      </c>
      <c r="E85" s="37" t="s">
        <v>427</v>
      </c>
    </row>
    <row r="86" spans="1:16" ht="25.5">
      <c r="A86" s="25" t="s">
        <v>45</v>
      </c>
      <c s="29" t="s">
        <v>290</v>
      </c>
      <c s="29" t="s">
        <v>428</v>
      </c>
      <c s="25" t="s">
        <v>47</v>
      </c>
      <c s="30" t="s">
        <v>429</v>
      </c>
      <c s="31" t="s">
        <v>112</v>
      </c>
      <c s="32">
        <v>18</v>
      </c>
      <c s="33">
        <v>0</v>
      </c>
      <c s="33">
        <f>ROUND(ROUND(H86,2)*ROUND(G86,3),2)</f>
      </c>
      <c r="O86">
        <f>(I86*21)/100</f>
      </c>
      <c t="s">
        <v>23</v>
      </c>
    </row>
    <row r="87" spans="1:5" ht="51">
      <c r="A87" s="34" t="s">
        <v>50</v>
      </c>
      <c r="E87" s="35" t="s">
        <v>430</v>
      </c>
    </row>
    <row r="88" spans="1:5" ht="12.75">
      <c r="A88" s="39" t="s">
        <v>52</v>
      </c>
      <c r="E88" s="37" t="s">
        <v>431</v>
      </c>
    </row>
    <row r="89" spans="1:16" ht="25.5">
      <c r="A89" s="25" t="s">
        <v>45</v>
      </c>
      <c s="29" t="s">
        <v>294</v>
      </c>
      <c s="29" t="s">
        <v>432</v>
      </c>
      <c s="25" t="s">
        <v>47</v>
      </c>
      <c s="30" t="s">
        <v>433</v>
      </c>
      <c s="31" t="s">
        <v>112</v>
      </c>
      <c s="32">
        <v>14</v>
      </c>
      <c s="33">
        <v>0</v>
      </c>
      <c s="33">
        <f>ROUND(ROUND(H89,2)*ROUND(G89,3),2)</f>
      </c>
      <c r="O89">
        <f>(I89*21)/100</f>
      </c>
      <c t="s">
        <v>23</v>
      </c>
    </row>
    <row r="90" spans="1:5" ht="51">
      <c r="A90" s="34" t="s">
        <v>50</v>
      </c>
      <c r="E90" s="35" t="s">
        <v>434</v>
      </c>
    </row>
    <row r="91" spans="1:5" ht="12.75">
      <c r="A91" s="39" t="s">
        <v>52</v>
      </c>
      <c r="E91" s="37" t="s">
        <v>435</v>
      </c>
    </row>
    <row r="92" spans="1:16" ht="25.5">
      <c r="A92" s="25" t="s">
        <v>45</v>
      </c>
      <c s="29" t="s">
        <v>299</v>
      </c>
      <c s="29" t="s">
        <v>436</v>
      </c>
      <c s="25" t="s">
        <v>47</v>
      </c>
      <c s="30" t="s">
        <v>437</v>
      </c>
      <c s="31" t="s">
        <v>112</v>
      </c>
      <c s="32">
        <v>6.54</v>
      </c>
      <c s="33">
        <v>0</v>
      </c>
      <c s="33">
        <f>ROUND(ROUND(H92,2)*ROUND(G92,3),2)</f>
      </c>
      <c r="O92">
        <f>(I92*21)/100</f>
      </c>
      <c t="s">
        <v>23</v>
      </c>
    </row>
    <row r="93" spans="1:5" ht="38.25">
      <c r="A93" s="34" t="s">
        <v>50</v>
      </c>
      <c r="E93" s="35" t="s">
        <v>438</v>
      </c>
    </row>
    <row r="94" spans="1:5" ht="12.75">
      <c r="A94" s="39" t="s">
        <v>52</v>
      </c>
      <c r="E94" s="37" t="s">
        <v>439</v>
      </c>
    </row>
    <row r="95" spans="1:16" ht="12.75">
      <c r="A95" s="25" t="s">
        <v>45</v>
      </c>
      <c s="29" t="s">
        <v>304</v>
      </c>
      <c s="29" t="s">
        <v>440</v>
      </c>
      <c s="25" t="s">
        <v>47</v>
      </c>
      <c s="30" t="s">
        <v>441</v>
      </c>
      <c s="31" t="s">
        <v>112</v>
      </c>
      <c s="32">
        <v>38.46</v>
      </c>
      <c s="33">
        <v>0</v>
      </c>
      <c s="33">
        <f>ROUND(ROUND(H95,2)*ROUND(G95,3),2)</f>
      </c>
      <c r="O95">
        <f>(I95*21)/100</f>
      </c>
      <c t="s">
        <v>23</v>
      </c>
    </row>
    <row r="96" spans="1:5" ht="51">
      <c r="A96" s="34" t="s">
        <v>50</v>
      </c>
      <c r="E96" s="35" t="s">
        <v>442</v>
      </c>
    </row>
    <row r="97" spans="1:5" ht="38.25">
      <c r="A97" s="39" t="s">
        <v>52</v>
      </c>
      <c r="E97" s="37" t="s">
        <v>443</v>
      </c>
    </row>
    <row r="98" spans="1:16" ht="12.75">
      <c r="A98" s="25" t="s">
        <v>45</v>
      </c>
      <c s="29" t="s">
        <v>309</v>
      </c>
      <c s="29" t="s">
        <v>444</v>
      </c>
      <c s="25" t="s">
        <v>47</v>
      </c>
      <c s="30" t="s">
        <v>445</v>
      </c>
      <c s="31" t="s">
        <v>112</v>
      </c>
      <c s="32">
        <v>79.2</v>
      </c>
      <c s="33">
        <v>0</v>
      </c>
      <c s="33">
        <f>ROUND(ROUND(H98,2)*ROUND(G98,3),2)</f>
      </c>
      <c r="O98">
        <f>(I98*21)/100</f>
      </c>
      <c t="s">
        <v>23</v>
      </c>
    </row>
    <row r="99" spans="1:5" ht="51">
      <c r="A99" s="34" t="s">
        <v>50</v>
      </c>
      <c r="E99" s="35" t="s">
        <v>446</v>
      </c>
    </row>
    <row r="100" spans="1:5" ht="51">
      <c r="A100" s="39" t="s">
        <v>52</v>
      </c>
      <c r="E100" s="37" t="s">
        <v>447</v>
      </c>
    </row>
    <row r="101" spans="1:16" ht="12.75">
      <c r="A101" s="25" t="s">
        <v>45</v>
      </c>
      <c s="29" t="s">
        <v>314</v>
      </c>
      <c s="29" t="s">
        <v>448</v>
      </c>
      <c s="25" t="s">
        <v>47</v>
      </c>
      <c s="30" t="s">
        <v>449</v>
      </c>
      <c s="31" t="s">
        <v>112</v>
      </c>
      <c s="32">
        <v>132.6</v>
      </c>
      <c s="33">
        <v>0</v>
      </c>
      <c s="33">
        <f>ROUND(ROUND(H101,2)*ROUND(G101,3),2)</f>
      </c>
      <c r="O101">
        <f>(I101*21)/100</f>
      </c>
      <c t="s">
        <v>23</v>
      </c>
    </row>
    <row r="102" spans="1:5" ht="51">
      <c r="A102" s="34" t="s">
        <v>50</v>
      </c>
      <c r="E102" s="35" t="s">
        <v>446</v>
      </c>
    </row>
    <row r="103" spans="1:5" ht="51">
      <c r="A103" s="39" t="s">
        <v>52</v>
      </c>
      <c r="E103" s="37" t="s">
        <v>450</v>
      </c>
    </row>
    <row r="104" spans="1:16" ht="12.75">
      <c r="A104" s="25" t="s">
        <v>45</v>
      </c>
      <c s="29" t="s">
        <v>318</v>
      </c>
      <c s="29" t="s">
        <v>256</v>
      </c>
      <c s="25" t="s">
        <v>47</v>
      </c>
      <c s="30" t="s">
        <v>257</v>
      </c>
      <c s="31" t="s">
        <v>80</v>
      </c>
      <c s="32">
        <v>1.66</v>
      </c>
      <c s="33">
        <v>0</v>
      </c>
      <c s="33">
        <f>ROUND(ROUND(H104,2)*ROUND(G104,3),2)</f>
      </c>
      <c r="O104">
        <f>(I104*21)/100</f>
      </c>
      <c t="s">
        <v>23</v>
      </c>
    </row>
    <row r="105" spans="1:5" ht="12.75">
      <c r="A105" s="34" t="s">
        <v>50</v>
      </c>
      <c r="E105" s="35" t="s">
        <v>451</v>
      </c>
    </row>
    <row r="106" spans="1:5" ht="12.75">
      <c r="A106" s="39" t="s">
        <v>52</v>
      </c>
      <c r="E106" s="37" t="s">
        <v>452</v>
      </c>
    </row>
    <row r="107" spans="1:16" ht="12.75">
      <c r="A107" s="25" t="s">
        <v>45</v>
      </c>
      <c s="29" t="s">
        <v>320</v>
      </c>
      <c s="29" t="s">
        <v>453</v>
      </c>
      <c s="25" t="s">
        <v>47</v>
      </c>
      <c s="30" t="s">
        <v>454</v>
      </c>
      <c s="31" t="s">
        <v>80</v>
      </c>
      <c s="32">
        <v>67.356</v>
      </c>
      <c s="33">
        <v>0</v>
      </c>
      <c s="33">
        <f>ROUND(ROUND(H107,2)*ROUND(G107,3),2)</f>
      </c>
      <c r="O107">
        <f>(I107*21)/100</f>
      </c>
      <c t="s">
        <v>23</v>
      </c>
    </row>
    <row r="108" spans="1:5" ht="12.75">
      <c r="A108" s="34" t="s">
        <v>50</v>
      </c>
      <c r="E108" s="35" t="s">
        <v>455</v>
      </c>
    </row>
    <row r="109" spans="1:5" ht="38.25">
      <c r="A109" s="39" t="s">
        <v>52</v>
      </c>
      <c r="E109" s="37" t="s">
        <v>456</v>
      </c>
    </row>
    <row r="110" spans="1:16" ht="12.75">
      <c r="A110" s="25" t="s">
        <v>45</v>
      </c>
      <c s="29" t="s">
        <v>325</v>
      </c>
      <c s="29" t="s">
        <v>457</v>
      </c>
      <c s="25" t="s">
        <v>47</v>
      </c>
      <c s="30" t="s">
        <v>458</v>
      </c>
      <c s="31" t="s">
        <v>58</v>
      </c>
      <c s="32">
        <v>7.746</v>
      </c>
      <c s="33">
        <v>0</v>
      </c>
      <c s="33">
        <f>ROUND(ROUND(H110,2)*ROUND(G110,3),2)</f>
      </c>
      <c r="O110">
        <f>(I110*21)/100</f>
      </c>
      <c t="s">
        <v>23</v>
      </c>
    </row>
    <row r="111" spans="1:5" ht="25.5">
      <c r="A111" s="34" t="s">
        <v>50</v>
      </c>
      <c r="E111" s="35" t="s">
        <v>459</v>
      </c>
    </row>
    <row r="112" spans="1:5" ht="12.75">
      <c r="A112" s="39" t="s">
        <v>52</v>
      </c>
      <c r="E112" s="37" t="s">
        <v>460</v>
      </c>
    </row>
    <row r="113" spans="1:16" ht="25.5">
      <c r="A113" s="25" t="s">
        <v>45</v>
      </c>
      <c s="29" t="s">
        <v>331</v>
      </c>
      <c s="29" t="s">
        <v>461</v>
      </c>
      <c s="25" t="s">
        <v>47</v>
      </c>
      <c s="30" t="s">
        <v>462</v>
      </c>
      <c s="31" t="s">
        <v>76</v>
      </c>
      <c s="32">
        <v>47.892</v>
      </c>
      <c s="33">
        <v>0</v>
      </c>
      <c s="33">
        <f>ROUND(ROUND(H113,2)*ROUND(G113,3),2)</f>
      </c>
      <c r="O113">
        <f>(I113*21)/100</f>
      </c>
      <c t="s">
        <v>23</v>
      </c>
    </row>
    <row r="114" spans="1:5" ht="51">
      <c r="A114" s="34" t="s">
        <v>50</v>
      </c>
      <c r="E114" s="35" t="s">
        <v>463</v>
      </c>
    </row>
    <row r="115" spans="1:5" ht="12.75">
      <c r="A115" s="36" t="s">
        <v>52</v>
      </c>
      <c r="E115" s="37" t="s">
        <v>464</v>
      </c>
    </row>
    <row r="116" spans="1:18" ht="12.75" customHeight="1">
      <c r="A116" s="6" t="s">
        <v>43</v>
      </c>
      <c s="6"/>
      <c s="41" t="s">
        <v>22</v>
      </c>
      <c s="6"/>
      <c s="27" t="s">
        <v>98</v>
      </c>
      <c s="6"/>
      <c s="6"/>
      <c s="6"/>
      <c s="42">
        <f>0+Q116</f>
      </c>
      <c r="O116">
        <f>0+R116</f>
      </c>
      <c r="Q116">
        <f>0+I117+I120+I123+I126+I129+I132+I135</f>
      </c>
      <c>
        <f>0+O117+O120+O123+O126+O129+O132+O135</f>
      </c>
    </row>
    <row r="117" spans="1:16" ht="12.75">
      <c r="A117" s="25" t="s">
        <v>45</v>
      </c>
      <c s="29" t="s">
        <v>335</v>
      </c>
      <c s="29" t="s">
        <v>465</v>
      </c>
      <c s="25" t="s">
        <v>47</v>
      </c>
      <c s="30" t="s">
        <v>466</v>
      </c>
      <c s="31" t="s">
        <v>80</v>
      </c>
      <c s="32">
        <v>3.672</v>
      </c>
      <c s="33">
        <v>0</v>
      </c>
      <c s="33">
        <f>ROUND(ROUND(H117,2)*ROUND(G117,3),2)</f>
      </c>
      <c r="O117">
        <f>(I117*21)/100</f>
      </c>
      <c t="s">
        <v>23</v>
      </c>
    </row>
    <row r="118" spans="1:5" ht="12.75">
      <c r="A118" s="34" t="s">
        <v>50</v>
      </c>
      <c r="E118" s="35" t="s">
        <v>467</v>
      </c>
    </row>
    <row r="119" spans="1:5" ht="12.75">
      <c r="A119" s="39" t="s">
        <v>52</v>
      </c>
      <c r="E119" s="37" t="s">
        <v>468</v>
      </c>
    </row>
    <row r="120" spans="1:16" ht="12.75">
      <c r="A120" s="25" t="s">
        <v>45</v>
      </c>
      <c s="29" t="s">
        <v>339</v>
      </c>
      <c s="29" t="s">
        <v>469</v>
      </c>
      <c s="25" t="s">
        <v>47</v>
      </c>
      <c s="30" t="s">
        <v>470</v>
      </c>
      <c s="31" t="s">
        <v>58</v>
      </c>
      <c s="32">
        <v>0.551</v>
      </c>
      <c s="33">
        <v>0</v>
      </c>
      <c s="33">
        <f>ROUND(ROUND(H120,2)*ROUND(G120,3),2)</f>
      </c>
      <c r="O120">
        <f>(I120*21)/100</f>
      </c>
      <c t="s">
        <v>23</v>
      </c>
    </row>
    <row r="121" spans="1:5" ht="25.5">
      <c r="A121" s="34" t="s">
        <v>50</v>
      </c>
      <c r="E121" s="35" t="s">
        <v>471</v>
      </c>
    </row>
    <row r="122" spans="1:5" ht="12.75">
      <c r="A122" s="39" t="s">
        <v>52</v>
      </c>
      <c r="E122" s="37" t="s">
        <v>472</v>
      </c>
    </row>
    <row r="123" spans="1:16" ht="12.75">
      <c r="A123" s="25" t="s">
        <v>45</v>
      </c>
      <c s="29" t="s">
        <v>343</v>
      </c>
      <c s="29" t="s">
        <v>473</v>
      </c>
      <c s="25" t="s">
        <v>47</v>
      </c>
      <c s="30" t="s">
        <v>474</v>
      </c>
      <c s="31" t="s">
        <v>80</v>
      </c>
      <c s="32">
        <v>11.501</v>
      </c>
      <c s="33">
        <v>0</v>
      </c>
      <c s="33">
        <f>ROUND(ROUND(H123,2)*ROUND(G123,3),2)</f>
      </c>
      <c r="O123">
        <f>(I123*21)/100</f>
      </c>
      <c t="s">
        <v>23</v>
      </c>
    </row>
    <row r="124" spans="1:5" ht="38.25">
      <c r="A124" s="34" t="s">
        <v>50</v>
      </c>
      <c r="E124" s="35" t="s">
        <v>475</v>
      </c>
    </row>
    <row r="125" spans="1:5" ht="25.5">
      <c r="A125" s="39" t="s">
        <v>52</v>
      </c>
      <c r="E125" s="37" t="s">
        <v>476</v>
      </c>
    </row>
    <row r="126" spans="1:16" ht="12.75">
      <c r="A126" s="25" t="s">
        <v>45</v>
      </c>
      <c s="29" t="s">
        <v>346</v>
      </c>
      <c s="29" t="s">
        <v>477</v>
      </c>
      <c s="25" t="s">
        <v>47</v>
      </c>
      <c s="30" t="s">
        <v>478</v>
      </c>
      <c s="31" t="s">
        <v>58</v>
      </c>
      <c s="32">
        <v>1.898</v>
      </c>
      <c s="33">
        <v>0</v>
      </c>
      <c s="33">
        <f>ROUND(ROUND(H126,2)*ROUND(G126,3),2)</f>
      </c>
      <c r="O126">
        <f>(I126*21)/100</f>
      </c>
      <c t="s">
        <v>23</v>
      </c>
    </row>
    <row r="127" spans="1:5" ht="38.25">
      <c r="A127" s="34" t="s">
        <v>50</v>
      </c>
      <c r="E127" s="35" t="s">
        <v>479</v>
      </c>
    </row>
    <row r="128" spans="1:5" ht="12.75">
      <c r="A128" s="39" t="s">
        <v>52</v>
      </c>
      <c r="E128" s="37" t="s">
        <v>480</v>
      </c>
    </row>
    <row r="129" spans="1:16" ht="12.75">
      <c r="A129" s="25" t="s">
        <v>45</v>
      </c>
      <c s="29" t="s">
        <v>350</v>
      </c>
      <c s="29" t="s">
        <v>481</v>
      </c>
      <c s="25" t="s">
        <v>47</v>
      </c>
      <c s="30" t="s">
        <v>482</v>
      </c>
      <c s="31" t="s">
        <v>80</v>
      </c>
      <c s="32">
        <v>32.941</v>
      </c>
      <c s="33">
        <v>0</v>
      </c>
      <c s="33">
        <f>ROUND(ROUND(H129,2)*ROUND(G129,3),2)</f>
      </c>
      <c r="O129">
        <f>(I129*21)/100</f>
      </c>
      <c t="s">
        <v>23</v>
      </c>
    </row>
    <row r="130" spans="1:5" ht="38.25">
      <c r="A130" s="34" t="s">
        <v>50</v>
      </c>
      <c r="E130" s="35" t="s">
        <v>483</v>
      </c>
    </row>
    <row r="131" spans="1:5" ht="89.25">
      <c r="A131" s="39" t="s">
        <v>52</v>
      </c>
      <c r="E131" s="37" t="s">
        <v>484</v>
      </c>
    </row>
    <row r="132" spans="1:16" ht="12.75">
      <c r="A132" s="25" t="s">
        <v>45</v>
      </c>
      <c s="29" t="s">
        <v>485</v>
      </c>
      <c s="29" t="s">
        <v>486</v>
      </c>
      <c s="25" t="s">
        <v>47</v>
      </c>
      <c s="30" t="s">
        <v>487</v>
      </c>
      <c s="31" t="s">
        <v>80</v>
      </c>
      <c s="32">
        <v>94.414</v>
      </c>
      <c s="33">
        <v>0</v>
      </c>
      <c s="33">
        <f>ROUND(ROUND(H132,2)*ROUND(G132,3),2)</f>
      </c>
      <c r="O132">
        <f>(I132*21)/100</f>
      </c>
      <c t="s">
        <v>23</v>
      </c>
    </row>
    <row r="133" spans="1:5" ht="38.25">
      <c r="A133" s="34" t="s">
        <v>50</v>
      </c>
      <c r="E133" s="35" t="s">
        <v>488</v>
      </c>
    </row>
    <row r="134" spans="1:5" ht="267.75">
      <c r="A134" s="39" t="s">
        <v>52</v>
      </c>
      <c r="E134" s="37" t="s">
        <v>489</v>
      </c>
    </row>
    <row r="135" spans="1:16" ht="12.75">
      <c r="A135" s="25" t="s">
        <v>45</v>
      </c>
      <c s="29" t="s">
        <v>490</v>
      </c>
      <c s="29" t="s">
        <v>491</v>
      </c>
      <c s="25" t="s">
        <v>47</v>
      </c>
      <c s="30" t="s">
        <v>492</v>
      </c>
      <c s="31" t="s">
        <v>58</v>
      </c>
      <c s="32">
        <v>21.013</v>
      </c>
      <c s="33">
        <v>0</v>
      </c>
      <c s="33">
        <f>ROUND(ROUND(H135,2)*ROUND(G135,3),2)</f>
      </c>
      <c r="O135">
        <f>(I135*21)/100</f>
      </c>
      <c t="s">
        <v>23</v>
      </c>
    </row>
    <row r="136" spans="1:5" ht="38.25">
      <c r="A136" s="34" t="s">
        <v>50</v>
      </c>
      <c r="E136" s="35" t="s">
        <v>493</v>
      </c>
    </row>
    <row r="137" spans="1:5" ht="38.25">
      <c r="A137" s="36" t="s">
        <v>52</v>
      </c>
      <c r="E137" s="37" t="s">
        <v>494</v>
      </c>
    </row>
    <row r="138" spans="1:18" ht="12.75" customHeight="1">
      <c r="A138" s="6" t="s">
        <v>43</v>
      </c>
      <c s="6"/>
      <c s="41" t="s">
        <v>33</v>
      </c>
      <c s="6"/>
      <c s="27" t="s">
        <v>103</v>
      </c>
      <c s="6"/>
      <c s="6"/>
      <c s="6"/>
      <c s="42">
        <f>0+Q138</f>
      </c>
      <c r="O138">
        <f>0+R138</f>
      </c>
      <c r="Q138">
        <f>0+I139+I142+I145+I148+I151+I154+I157+I160+I163+I166+I169+I172+I175+I178+I181+I184+I187+I190+I193+I196+I199</f>
      </c>
      <c>
        <f>0+O139+O142+O145+O148+O151+O154+O157+O160+O163+O166+O169+O172+O175+O178+O181+O184+O187+O190+O193+O196+O199</f>
      </c>
    </row>
    <row r="139" spans="1:16" ht="12.75">
      <c r="A139" s="25" t="s">
        <v>45</v>
      </c>
      <c s="29" t="s">
        <v>495</v>
      </c>
      <c s="29" t="s">
        <v>496</v>
      </c>
      <c s="25" t="s">
        <v>47</v>
      </c>
      <c s="30" t="s">
        <v>497</v>
      </c>
      <c s="31" t="s">
        <v>112</v>
      </c>
      <c s="32">
        <v>1.75</v>
      </c>
      <c s="33">
        <v>0</v>
      </c>
      <c s="33">
        <f>ROUND(ROUND(H139,2)*ROUND(G139,3),2)</f>
      </c>
      <c r="O139">
        <f>(I139*21)/100</f>
      </c>
      <c t="s">
        <v>23</v>
      </c>
    </row>
    <row r="140" spans="1:5" ht="38.25">
      <c r="A140" s="34" t="s">
        <v>50</v>
      </c>
      <c r="E140" s="35" t="s">
        <v>498</v>
      </c>
    </row>
    <row r="141" spans="1:5" ht="12.75">
      <c r="A141" s="39" t="s">
        <v>52</v>
      </c>
      <c r="E141" s="37" t="s">
        <v>499</v>
      </c>
    </row>
    <row r="142" spans="1:16" ht="12.75">
      <c r="A142" s="25" t="s">
        <v>45</v>
      </c>
      <c s="29" t="s">
        <v>500</v>
      </c>
      <c s="29" t="s">
        <v>501</v>
      </c>
      <c s="25" t="s">
        <v>47</v>
      </c>
      <c s="30" t="s">
        <v>502</v>
      </c>
      <c s="31" t="s">
        <v>112</v>
      </c>
      <c s="32">
        <v>1.83</v>
      </c>
      <c s="33">
        <v>0</v>
      </c>
      <c s="33">
        <f>ROUND(ROUND(H142,2)*ROUND(G142,3),2)</f>
      </c>
      <c r="O142">
        <f>(I142*21)/100</f>
      </c>
      <c t="s">
        <v>23</v>
      </c>
    </row>
    <row r="143" spans="1:5" ht="38.25">
      <c r="A143" s="34" t="s">
        <v>50</v>
      </c>
      <c r="E143" s="35" t="s">
        <v>503</v>
      </c>
    </row>
    <row r="144" spans="1:5" ht="12.75">
      <c r="A144" s="39" t="s">
        <v>52</v>
      </c>
      <c r="E144" s="37" t="s">
        <v>504</v>
      </c>
    </row>
    <row r="145" spans="1:16" ht="12.75">
      <c r="A145" s="25" t="s">
        <v>45</v>
      </c>
      <c s="29" t="s">
        <v>505</v>
      </c>
      <c s="29" t="s">
        <v>506</v>
      </c>
      <c s="25" t="s">
        <v>47</v>
      </c>
      <c s="30" t="s">
        <v>507</v>
      </c>
      <c s="31" t="s">
        <v>76</v>
      </c>
      <c s="32">
        <v>4</v>
      </c>
      <c s="33">
        <v>0</v>
      </c>
      <c s="33">
        <f>ROUND(ROUND(H145,2)*ROUND(G145,3),2)</f>
      </c>
      <c r="O145">
        <f>(I145*21)/100</f>
      </c>
      <c t="s">
        <v>23</v>
      </c>
    </row>
    <row r="146" spans="1:5" ht="12.75">
      <c r="A146" s="34" t="s">
        <v>50</v>
      </c>
      <c r="E146" s="35" t="s">
        <v>508</v>
      </c>
    </row>
    <row r="147" spans="1:5" ht="12.75">
      <c r="A147" s="39" t="s">
        <v>52</v>
      </c>
      <c r="E147" s="37" t="s">
        <v>509</v>
      </c>
    </row>
    <row r="148" spans="1:16" ht="12.75">
      <c r="A148" s="25" t="s">
        <v>45</v>
      </c>
      <c s="29" t="s">
        <v>510</v>
      </c>
      <c s="29" t="s">
        <v>511</v>
      </c>
      <c s="25" t="s">
        <v>47</v>
      </c>
      <c s="30" t="s">
        <v>512</v>
      </c>
      <c s="31" t="s">
        <v>58</v>
      </c>
      <c s="32">
        <v>90.75</v>
      </c>
      <c s="33">
        <v>0</v>
      </c>
      <c s="33">
        <f>ROUND(ROUND(H148,2)*ROUND(G148,3),2)</f>
      </c>
      <c r="O148">
        <f>(I148*21)/100</f>
      </c>
      <c t="s">
        <v>23</v>
      </c>
    </row>
    <row r="149" spans="1:5" ht="102">
      <c r="A149" s="34" t="s">
        <v>50</v>
      </c>
      <c r="E149" s="35" t="s">
        <v>513</v>
      </c>
    </row>
    <row r="150" spans="1:5" ht="51">
      <c r="A150" s="39" t="s">
        <v>52</v>
      </c>
      <c r="E150" s="37" t="s">
        <v>514</v>
      </c>
    </row>
    <row r="151" spans="1:16" ht="12.75">
      <c r="A151" s="25" t="s">
        <v>45</v>
      </c>
      <c s="29" t="s">
        <v>515</v>
      </c>
      <c s="29" t="s">
        <v>516</v>
      </c>
      <c s="25" t="s">
        <v>56</v>
      </c>
      <c s="30" t="s">
        <v>517</v>
      </c>
      <c s="31" t="s">
        <v>76</v>
      </c>
      <c s="32">
        <v>1</v>
      </c>
      <c s="33">
        <v>0</v>
      </c>
      <c s="33">
        <f>ROUND(ROUND(H151,2)*ROUND(G151,3),2)</f>
      </c>
      <c r="O151">
        <f>(I151*21)/100</f>
      </c>
      <c t="s">
        <v>23</v>
      </c>
    </row>
    <row r="152" spans="1:5" ht="25.5">
      <c r="A152" s="34" t="s">
        <v>50</v>
      </c>
      <c r="E152" s="35" t="s">
        <v>518</v>
      </c>
    </row>
    <row r="153" spans="1:5" ht="12.75">
      <c r="A153" s="39" t="s">
        <v>52</v>
      </c>
      <c r="E153" s="37" t="s">
        <v>47</v>
      </c>
    </row>
    <row r="154" spans="1:16" ht="12.75">
      <c r="A154" s="25" t="s">
        <v>45</v>
      </c>
      <c s="29" t="s">
        <v>519</v>
      </c>
      <c s="29" t="s">
        <v>516</v>
      </c>
      <c s="25" t="s">
        <v>61</v>
      </c>
      <c s="30" t="s">
        <v>517</v>
      </c>
      <c s="31" t="s">
        <v>76</v>
      </c>
      <c s="32">
        <v>1</v>
      </c>
      <c s="33">
        <v>0</v>
      </c>
      <c s="33">
        <f>ROUND(ROUND(H154,2)*ROUND(G154,3),2)</f>
      </c>
      <c r="O154">
        <f>(I154*21)/100</f>
      </c>
      <c t="s">
        <v>23</v>
      </c>
    </row>
    <row r="155" spans="1:5" ht="25.5">
      <c r="A155" s="34" t="s">
        <v>50</v>
      </c>
      <c r="E155" s="35" t="s">
        <v>520</v>
      </c>
    </row>
    <row r="156" spans="1:5" ht="12.75">
      <c r="A156" s="39" t="s">
        <v>52</v>
      </c>
      <c r="E156" s="37" t="s">
        <v>47</v>
      </c>
    </row>
    <row r="157" spans="1:16" ht="12.75">
      <c r="A157" s="25" t="s">
        <v>45</v>
      </c>
      <c s="29" t="s">
        <v>521</v>
      </c>
      <c s="29" t="s">
        <v>516</v>
      </c>
      <c s="25" t="s">
        <v>64</v>
      </c>
      <c s="30" t="s">
        <v>517</v>
      </c>
      <c s="31" t="s">
        <v>76</v>
      </c>
      <c s="32">
        <v>4</v>
      </c>
      <c s="33">
        <v>0</v>
      </c>
      <c s="33">
        <f>ROUND(ROUND(H157,2)*ROUND(G157,3),2)</f>
      </c>
      <c r="O157">
        <f>(I157*21)/100</f>
      </c>
      <c t="s">
        <v>23</v>
      </c>
    </row>
    <row r="158" spans="1:5" ht="38.25">
      <c r="A158" s="34" t="s">
        <v>50</v>
      </c>
      <c r="E158" s="35" t="s">
        <v>522</v>
      </c>
    </row>
    <row r="159" spans="1:5" ht="12.75">
      <c r="A159" s="39" t="s">
        <v>52</v>
      </c>
      <c r="E159" s="37" t="s">
        <v>47</v>
      </c>
    </row>
    <row r="160" spans="1:16" ht="12.75">
      <c r="A160" s="25" t="s">
        <v>45</v>
      </c>
      <c s="29" t="s">
        <v>523</v>
      </c>
      <c s="29" t="s">
        <v>516</v>
      </c>
      <c s="25" t="s">
        <v>149</v>
      </c>
      <c s="30" t="s">
        <v>517</v>
      </c>
      <c s="31" t="s">
        <v>76</v>
      </c>
      <c s="32">
        <v>1</v>
      </c>
      <c s="33">
        <v>0</v>
      </c>
      <c s="33">
        <f>ROUND(ROUND(H160,2)*ROUND(G160,3),2)</f>
      </c>
      <c r="O160">
        <f>(I160*21)/100</f>
      </c>
      <c t="s">
        <v>23</v>
      </c>
    </row>
    <row r="161" spans="1:5" ht="12.75">
      <c r="A161" s="34" t="s">
        <v>50</v>
      </c>
      <c r="E161" s="35" t="s">
        <v>524</v>
      </c>
    </row>
    <row r="162" spans="1:5" ht="12.75">
      <c r="A162" s="39" t="s">
        <v>52</v>
      </c>
      <c r="E162" s="37" t="s">
        <v>47</v>
      </c>
    </row>
    <row r="163" spans="1:16" ht="12.75">
      <c r="A163" s="25" t="s">
        <v>45</v>
      </c>
      <c s="29" t="s">
        <v>525</v>
      </c>
      <c s="29" t="s">
        <v>526</v>
      </c>
      <c s="25" t="s">
        <v>47</v>
      </c>
      <c s="30" t="s">
        <v>527</v>
      </c>
      <c s="31" t="s">
        <v>76</v>
      </c>
      <c s="32">
        <v>2</v>
      </c>
      <c s="33">
        <v>0</v>
      </c>
      <c s="33">
        <f>ROUND(ROUND(H163,2)*ROUND(G163,3),2)</f>
      </c>
      <c r="O163">
        <f>(I163*21)/100</f>
      </c>
      <c t="s">
        <v>23</v>
      </c>
    </row>
    <row r="164" spans="1:5" ht="51">
      <c r="A164" s="34" t="s">
        <v>50</v>
      </c>
      <c r="E164" s="35" t="s">
        <v>528</v>
      </c>
    </row>
    <row r="165" spans="1:5" ht="12.75">
      <c r="A165" s="39" t="s">
        <v>52</v>
      </c>
      <c r="E165" s="37" t="s">
        <v>47</v>
      </c>
    </row>
    <row r="166" spans="1:16" ht="12.75">
      <c r="A166" s="25" t="s">
        <v>45</v>
      </c>
      <c s="29" t="s">
        <v>529</v>
      </c>
      <c s="29" t="s">
        <v>530</v>
      </c>
      <c s="25" t="s">
        <v>47</v>
      </c>
      <c s="30" t="s">
        <v>531</v>
      </c>
      <c s="31" t="s">
        <v>76</v>
      </c>
      <c s="32">
        <v>2</v>
      </c>
      <c s="33">
        <v>0</v>
      </c>
      <c s="33">
        <f>ROUND(ROUND(H166,2)*ROUND(G166,3),2)</f>
      </c>
      <c r="O166">
        <f>(I166*21)/100</f>
      </c>
      <c t="s">
        <v>23</v>
      </c>
    </row>
    <row r="167" spans="1:5" ht="51">
      <c r="A167" s="34" t="s">
        <v>50</v>
      </c>
      <c r="E167" s="35" t="s">
        <v>528</v>
      </c>
    </row>
    <row r="168" spans="1:5" ht="12.75">
      <c r="A168" s="39" t="s">
        <v>52</v>
      </c>
      <c r="E168" s="37" t="s">
        <v>47</v>
      </c>
    </row>
    <row r="169" spans="1:16" ht="12.75">
      <c r="A169" s="25" t="s">
        <v>45</v>
      </c>
      <c s="29" t="s">
        <v>532</v>
      </c>
      <c s="29" t="s">
        <v>533</v>
      </c>
      <c s="25" t="s">
        <v>47</v>
      </c>
      <c s="30" t="s">
        <v>534</v>
      </c>
      <c s="31" t="s">
        <v>80</v>
      </c>
      <c s="32">
        <v>18.845</v>
      </c>
      <c s="33">
        <v>0</v>
      </c>
      <c s="33">
        <f>ROUND(ROUND(H169,2)*ROUND(G169,3),2)</f>
      </c>
      <c r="O169">
        <f>(I169*21)/100</f>
      </c>
      <c t="s">
        <v>23</v>
      </c>
    </row>
    <row r="170" spans="1:5" ht="38.25">
      <c r="A170" s="34" t="s">
        <v>50</v>
      </c>
      <c r="E170" s="35" t="s">
        <v>535</v>
      </c>
    </row>
    <row r="171" spans="1:5" ht="63.75">
      <c r="A171" s="39" t="s">
        <v>52</v>
      </c>
      <c r="E171" s="37" t="s">
        <v>536</v>
      </c>
    </row>
    <row r="172" spans="1:16" ht="12.75">
      <c r="A172" s="25" t="s">
        <v>45</v>
      </c>
      <c s="29" t="s">
        <v>537</v>
      </c>
      <c s="29" t="s">
        <v>538</v>
      </c>
      <c s="25" t="s">
        <v>47</v>
      </c>
      <c s="30" t="s">
        <v>539</v>
      </c>
      <c s="31" t="s">
        <v>58</v>
      </c>
      <c s="32">
        <v>3.109</v>
      </c>
      <c s="33">
        <v>0</v>
      </c>
      <c s="33">
        <f>ROUND(ROUND(H172,2)*ROUND(G172,3),2)</f>
      </c>
      <c r="O172">
        <f>(I172*21)/100</f>
      </c>
      <c t="s">
        <v>23</v>
      </c>
    </row>
    <row r="173" spans="1:5" ht="25.5">
      <c r="A173" s="34" t="s">
        <v>50</v>
      </c>
      <c r="E173" s="35" t="s">
        <v>540</v>
      </c>
    </row>
    <row r="174" spans="1:5" ht="12.75">
      <c r="A174" s="39" t="s">
        <v>52</v>
      </c>
      <c r="E174" s="37" t="s">
        <v>541</v>
      </c>
    </row>
    <row r="175" spans="1:16" ht="12.75">
      <c r="A175" s="25" t="s">
        <v>45</v>
      </c>
      <c s="29" t="s">
        <v>542</v>
      </c>
      <c s="29" t="s">
        <v>543</v>
      </c>
      <c s="25" t="s">
        <v>47</v>
      </c>
      <c s="30" t="s">
        <v>544</v>
      </c>
      <c s="31" t="s">
        <v>112</v>
      </c>
      <c s="32">
        <v>13</v>
      </c>
      <c s="33">
        <v>0</v>
      </c>
      <c s="33">
        <f>ROUND(ROUND(H175,2)*ROUND(G175,3),2)</f>
      </c>
      <c r="O175">
        <f>(I175*21)/100</f>
      </c>
      <c t="s">
        <v>23</v>
      </c>
    </row>
    <row r="176" spans="1:5" ht="25.5">
      <c r="A176" s="34" t="s">
        <v>50</v>
      </c>
      <c r="E176" s="35" t="s">
        <v>545</v>
      </c>
    </row>
    <row r="177" spans="1:5" ht="38.25">
      <c r="A177" s="39" t="s">
        <v>52</v>
      </c>
      <c r="E177" s="37" t="s">
        <v>546</v>
      </c>
    </row>
    <row r="178" spans="1:16" ht="12.75">
      <c r="A178" s="25" t="s">
        <v>45</v>
      </c>
      <c s="29" t="s">
        <v>547</v>
      </c>
      <c s="29" t="s">
        <v>548</v>
      </c>
      <c s="25" t="s">
        <v>47</v>
      </c>
      <c s="30" t="s">
        <v>549</v>
      </c>
      <c s="31" t="s">
        <v>49</v>
      </c>
      <c s="32">
        <v>1</v>
      </c>
      <c s="33">
        <v>0</v>
      </c>
      <c s="33">
        <f>ROUND(ROUND(H178,2)*ROUND(G178,3),2)</f>
      </c>
      <c r="O178">
        <f>(I178*21)/100</f>
      </c>
      <c t="s">
        <v>23</v>
      </c>
    </row>
    <row r="179" spans="1:5" ht="25.5">
      <c r="A179" s="34" t="s">
        <v>50</v>
      </c>
      <c r="E179" s="35" t="s">
        <v>550</v>
      </c>
    </row>
    <row r="180" spans="1:5" ht="12.75">
      <c r="A180" s="39" t="s">
        <v>52</v>
      </c>
      <c r="E180" s="37" t="s">
        <v>47</v>
      </c>
    </row>
    <row r="181" spans="1:16" ht="12.75">
      <c r="A181" s="25" t="s">
        <v>45</v>
      </c>
      <c s="29" t="s">
        <v>551</v>
      </c>
      <c s="29" t="s">
        <v>552</v>
      </c>
      <c s="25" t="s">
        <v>47</v>
      </c>
      <c s="30" t="s">
        <v>553</v>
      </c>
      <c s="31" t="s">
        <v>80</v>
      </c>
      <c s="32">
        <v>3.688</v>
      </c>
      <c s="33">
        <v>0</v>
      </c>
      <c s="33">
        <f>ROUND(ROUND(H181,2)*ROUND(G181,3),2)</f>
      </c>
      <c r="O181">
        <f>(I181*21)/100</f>
      </c>
      <c t="s">
        <v>23</v>
      </c>
    </row>
    <row r="182" spans="1:5" ht="12.75">
      <c r="A182" s="34" t="s">
        <v>50</v>
      </c>
      <c r="E182" s="35" t="s">
        <v>554</v>
      </c>
    </row>
    <row r="183" spans="1:5" ht="38.25">
      <c r="A183" s="39" t="s">
        <v>52</v>
      </c>
      <c r="E183" s="37" t="s">
        <v>555</v>
      </c>
    </row>
    <row r="184" spans="1:16" ht="12.75">
      <c r="A184" s="25" t="s">
        <v>45</v>
      </c>
      <c s="29" t="s">
        <v>556</v>
      </c>
      <c s="29" t="s">
        <v>557</v>
      </c>
      <c s="25" t="s">
        <v>47</v>
      </c>
      <c s="30" t="s">
        <v>558</v>
      </c>
      <c s="31" t="s">
        <v>80</v>
      </c>
      <c s="32">
        <v>13.963</v>
      </c>
      <c s="33">
        <v>0</v>
      </c>
      <c s="33">
        <f>ROUND(ROUND(H184,2)*ROUND(G184,3),2)</f>
      </c>
      <c r="O184">
        <f>(I184*21)/100</f>
      </c>
      <c t="s">
        <v>23</v>
      </c>
    </row>
    <row r="185" spans="1:5" ht="12.75">
      <c r="A185" s="34" t="s">
        <v>50</v>
      </c>
      <c r="E185" s="35" t="s">
        <v>559</v>
      </c>
    </row>
    <row r="186" spans="1:5" ht="12.75">
      <c r="A186" s="39" t="s">
        <v>52</v>
      </c>
      <c r="E186" s="37" t="s">
        <v>560</v>
      </c>
    </row>
    <row r="187" spans="1:16" ht="12.75">
      <c r="A187" s="25" t="s">
        <v>45</v>
      </c>
      <c s="29" t="s">
        <v>561</v>
      </c>
      <c s="29" t="s">
        <v>562</v>
      </c>
      <c s="25" t="s">
        <v>47</v>
      </c>
      <c s="30" t="s">
        <v>563</v>
      </c>
      <c s="31" t="s">
        <v>80</v>
      </c>
      <c s="32">
        <v>14.269</v>
      </c>
      <c s="33">
        <v>0</v>
      </c>
      <c s="33">
        <f>ROUND(ROUND(H187,2)*ROUND(G187,3),2)</f>
      </c>
      <c r="O187">
        <f>(I187*21)/100</f>
      </c>
      <c t="s">
        <v>23</v>
      </c>
    </row>
    <row r="188" spans="1:5" ht="25.5">
      <c r="A188" s="34" t="s">
        <v>50</v>
      </c>
      <c r="E188" s="35" t="s">
        <v>564</v>
      </c>
    </row>
    <row r="189" spans="1:5" ht="38.25">
      <c r="A189" s="39" t="s">
        <v>52</v>
      </c>
      <c r="E189" s="37" t="s">
        <v>565</v>
      </c>
    </row>
    <row r="190" spans="1:16" ht="12.75">
      <c r="A190" s="25" t="s">
        <v>45</v>
      </c>
      <c s="29" t="s">
        <v>566</v>
      </c>
      <c s="29" t="s">
        <v>567</v>
      </c>
      <c s="25" t="s">
        <v>47</v>
      </c>
      <c s="30" t="s">
        <v>568</v>
      </c>
      <c s="31" t="s">
        <v>58</v>
      </c>
      <c s="32">
        <v>5.594</v>
      </c>
      <c s="33">
        <v>0</v>
      </c>
      <c s="33">
        <f>ROUND(ROUND(H190,2)*ROUND(G190,3),2)</f>
      </c>
      <c r="O190">
        <f>(I190*21)/100</f>
      </c>
      <c t="s">
        <v>23</v>
      </c>
    </row>
    <row r="191" spans="1:5" ht="25.5">
      <c r="A191" s="34" t="s">
        <v>50</v>
      </c>
      <c r="E191" s="35" t="s">
        <v>569</v>
      </c>
    </row>
    <row r="192" spans="1:5" ht="38.25">
      <c r="A192" s="39" t="s">
        <v>52</v>
      </c>
      <c r="E192" s="37" t="s">
        <v>570</v>
      </c>
    </row>
    <row r="193" spans="1:16" ht="12.75">
      <c r="A193" s="25" t="s">
        <v>45</v>
      </c>
      <c s="29" t="s">
        <v>571</v>
      </c>
      <c s="29" t="s">
        <v>572</v>
      </c>
      <c s="25" t="s">
        <v>47</v>
      </c>
      <c s="30" t="s">
        <v>573</v>
      </c>
      <c s="31" t="s">
        <v>80</v>
      </c>
      <c s="32">
        <v>0.734</v>
      </c>
      <c s="33">
        <v>0</v>
      </c>
      <c s="33">
        <f>ROUND(ROUND(H193,2)*ROUND(G193,3),2)</f>
      </c>
      <c r="O193">
        <f>(I193*21)/100</f>
      </c>
      <c t="s">
        <v>23</v>
      </c>
    </row>
    <row r="194" spans="1:5" ht="12.75">
      <c r="A194" s="34" t="s">
        <v>50</v>
      </c>
      <c r="E194" s="35" t="s">
        <v>574</v>
      </c>
    </row>
    <row r="195" spans="1:5" ht="38.25">
      <c r="A195" s="39" t="s">
        <v>52</v>
      </c>
      <c r="E195" s="37" t="s">
        <v>575</v>
      </c>
    </row>
    <row r="196" spans="1:16" ht="12.75">
      <c r="A196" s="25" t="s">
        <v>45</v>
      </c>
      <c s="29" t="s">
        <v>576</v>
      </c>
      <c s="29" t="s">
        <v>577</v>
      </c>
      <c s="25" t="s">
        <v>47</v>
      </c>
      <c s="30" t="s">
        <v>578</v>
      </c>
      <c s="31" t="s">
        <v>80</v>
      </c>
      <c s="32">
        <v>0.049</v>
      </c>
      <c s="33">
        <v>0</v>
      </c>
      <c s="33">
        <f>ROUND(ROUND(H196,2)*ROUND(G196,3),2)</f>
      </c>
      <c r="O196">
        <f>(I196*21)/100</f>
      </c>
      <c t="s">
        <v>23</v>
      </c>
    </row>
    <row r="197" spans="1:5" ht="12.75">
      <c r="A197" s="34" t="s">
        <v>50</v>
      </c>
      <c r="E197" s="35" t="s">
        <v>579</v>
      </c>
    </row>
    <row r="198" spans="1:5" ht="38.25">
      <c r="A198" s="39" t="s">
        <v>52</v>
      </c>
      <c r="E198" s="37" t="s">
        <v>580</v>
      </c>
    </row>
    <row r="199" spans="1:16" ht="12.75">
      <c r="A199" s="25" t="s">
        <v>45</v>
      </c>
      <c s="29" t="s">
        <v>581</v>
      </c>
      <c s="29" t="s">
        <v>582</v>
      </c>
      <c s="25" t="s">
        <v>47</v>
      </c>
      <c s="30" t="s">
        <v>583</v>
      </c>
      <c s="31" t="s">
        <v>72</v>
      </c>
      <c s="32">
        <v>1.342</v>
      </c>
      <c s="33">
        <v>0</v>
      </c>
      <c s="33">
        <f>ROUND(ROUND(H199,2)*ROUND(G199,3),2)</f>
      </c>
      <c r="O199">
        <f>(I199*21)/100</f>
      </c>
      <c t="s">
        <v>23</v>
      </c>
    </row>
    <row r="200" spans="1:5" ht="12.75">
      <c r="A200" s="34" t="s">
        <v>50</v>
      </c>
      <c r="E200" s="35" t="s">
        <v>584</v>
      </c>
    </row>
    <row r="201" spans="1:5" ht="12.75">
      <c r="A201" s="36" t="s">
        <v>52</v>
      </c>
      <c r="E201" s="37" t="s">
        <v>585</v>
      </c>
    </row>
    <row r="202" spans="1:18" ht="12.75" customHeight="1">
      <c r="A202" s="6" t="s">
        <v>43</v>
      </c>
      <c s="6"/>
      <c s="41" t="s">
        <v>35</v>
      </c>
      <c s="6"/>
      <c s="27" t="s">
        <v>275</v>
      </c>
      <c s="6"/>
      <c s="6"/>
      <c s="6"/>
      <c s="42">
        <f>0+Q202</f>
      </c>
      <c r="O202">
        <f>0+R202</f>
      </c>
      <c r="Q202">
        <f>0+I203</f>
      </c>
      <c>
        <f>0+O203</f>
      </c>
    </row>
    <row r="203" spans="1:16" ht="12.75">
      <c r="A203" s="25" t="s">
        <v>45</v>
      </c>
      <c s="29" t="s">
        <v>586</v>
      </c>
      <c s="29" t="s">
        <v>587</v>
      </c>
      <c s="25" t="s">
        <v>47</v>
      </c>
      <c s="30" t="s">
        <v>588</v>
      </c>
      <c s="31" t="s">
        <v>80</v>
      </c>
      <c s="32">
        <v>12</v>
      </c>
      <c s="33">
        <v>0</v>
      </c>
      <c s="33">
        <f>ROUND(ROUND(H203,2)*ROUND(G203,3),2)</f>
      </c>
      <c r="O203">
        <f>(I203*21)/100</f>
      </c>
      <c t="s">
        <v>23</v>
      </c>
    </row>
    <row r="204" spans="1:5" ht="12.75">
      <c r="A204" s="34" t="s">
        <v>50</v>
      </c>
      <c r="E204" s="35" t="s">
        <v>589</v>
      </c>
    </row>
    <row r="205" spans="1:5" ht="12.75">
      <c r="A205" s="36" t="s">
        <v>52</v>
      </c>
      <c r="E205" s="37" t="s">
        <v>390</v>
      </c>
    </row>
    <row r="206" spans="1:18" ht="12.75" customHeight="1">
      <c r="A206" s="6" t="s">
        <v>43</v>
      </c>
      <c s="6"/>
      <c s="41" t="s">
        <v>37</v>
      </c>
      <c s="6"/>
      <c s="27" t="s">
        <v>590</v>
      </c>
      <c s="6"/>
      <c s="6"/>
      <c s="6"/>
      <c s="42">
        <f>0+Q206</f>
      </c>
      <c r="O206">
        <f>0+R206</f>
      </c>
      <c r="Q206">
        <f>0+I207+I210+I213</f>
      </c>
      <c>
        <f>0+O207+O210+O213</f>
      </c>
    </row>
    <row r="207" spans="1:16" ht="25.5">
      <c r="A207" s="25" t="s">
        <v>45</v>
      </c>
      <c s="29" t="s">
        <v>591</v>
      </c>
      <c s="29" t="s">
        <v>592</v>
      </c>
      <c s="25" t="s">
        <v>47</v>
      </c>
      <c s="30" t="s">
        <v>593</v>
      </c>
      <c s="31" t="s">
        <v>72</v>
      </c>
      <c s="32">
        <v>6.754</v>
      </c>
      <c s="33">
        <v>0</v>
      </c>
      <c s="33">
        <f>ROUND(ROUND(H207,2)*ROUND(G207,3),2)</f>
      </c>
      <c r="O207">
        <f>(I207*21)/100</f>
      </c>
      <c t="s">
        <v>23</v>
      </c>
    </row>
    <row r="208" spans="1:5" ht="12.75">
      <c r="A208" s="34" t="s">
        <v>50</v>
      </c>
      <c r="E208" s="35" t="s">
        <v>594</v>
      </c>
    </row>
    <row r="209" spans="1:5" ht="12.75">
      <c r="A209" s="39" t="s">
        <v>52</v>
      </c>
      <c r="E209" s="37" t="s">
        <v>595</v>
      </c>
    </row>
    <row r="210" spans="1:16" ht="12.75">
      <c r="A210" s="25" t="s">
        <v>45</v>
      </c>
      <c s="29" t="s">
        <v>596</v>
      </c>
      <c s="29" t="s">
        <v>597</v>
      </c>
      <c s="25" t="s">
        <v>56</v>
      </c>
      <c s="30" t="s">
        <v>598</v>
      </c>
      <c s="31" t="s">
        <v>72</v>
      </c>
      <c s="32">
        <v>0.68</v>
      </c>
      <c s="33">
        <v>0</v>
      </c>
      <c s="33">
        <f>ROUND(ROUND(H210,2)*ROUND(G210,3),2)</f>
      </c>
      <c r="O210">
        <f>(I210*21)/100</f>
      </c>
      <c t="s">
        <v>23</v>
      </c>
    </row>
    <row r="211" spans="1:5" ht="25.5">
      <c r="A211" s="34" t="s">
        <v>50</v>
      </c>
      <c r="E211" s="35" t="s">
        <v>599</v>
      </c>
    </row>
    <row r="212" spans="1:5" ht="12.75">
      <c r="A212" s="39" t="s">
        <v>52</v>
      </c>
      <c r="E212" s="37" t="s">
        <v>600</v>
      </c>
    </row>
    <row r="213" spans="1:16" ht="12.75">
      <c r="A213" s="25" t="s">
        <v>45</v>
      </c>
      <c s="29" t="s">
        <v>601</v>
      </c>
      <c s="29" t="s">
        <v>597</v>
      </c>
      <c s="25" t="s">
        <v>61</v>
      </c>
      <c s="30" t="s">
        <v>598</v>
      </c>
      <c s="31" t="s">
        <v>72</v>
      </c>
      <c s="32">
        <v>2.346</v>
      </c>
      <c s="33">
        <v>0</v>
      </c>
      <c s="33">
        <f>ROUND(ROUND(H213,2)*ROUND(G213,3),2)</f>
      </c>
      <c r="O213">
        <f>(I213*21)/100</f>
      </c>
      <c t="s">
        <v>23</v>
      </c>
    </row>
    <row r="214" spans="1:5" ht="25.5">
      <c r="A214" s="34" t="s">
        <v>50</v>
      </c>
      <c r="E214" s="35" t="s">
        <v>602</v>
      </c>
    </row>
    <row r="215" spans="1:5" ht="38.25">
      <c r="A215" s="36" t="s">
        <v>52</v>
      </c>
      <c r="E215" s="37" t="s">
        <v>603</v>
      </c>
    </row>
    <row r="216" spans="1:18" ht="12.75" customHeight="1">
      <c r="A216" s="6" t="s">
        <v>43</v>
      </c>
      <c s="6"/>
      <c s="41" t="s">
        <v>77</v>
      </c>
      <c s="6"/>
      <c s="27" t="s">
        <v>108</v>
      </c>
      <c s="6"/>
      <c s="6"/>
      <c s="6"/>
      <c s="42">
        <f>0+Q216</f>
      </c>
      <c r="O216">
        <f>0+R216</f>
      </c>
      <c r="Q216">
        <f>0+I217+I220+I223+I226+I229+I232</f>
      </c>
      <c>
        <f>0+O217+O220+O223+O226+O229+O232</f>
      </c>
    </row>
    <row r="217" spans="1:16" ht="25.5">
      <c r="A217" s="25" t="s">
        <v>45</v>
      </c>
      <c s="29" t="s">
        <v>604</v>
      </c>
      <c s="29" t="s">
        <v>605</v>
      </c>
      <c s="25" t="s">
        <v>47</v>
      </c>
      <c s="30" t="s">
        <v>606</v>
      </c>
      <c s="31" t="s">
        <v>112</v>
      </c>
      <c s="32">
        <v>20.4</v>
      </c>
      <c s="33">
        <v>0</v>
      </c>
      <c s="33">
        <f>ROUND(ROUND(H217,2)*ROUND(G217,3),2)</f>
      </c>
      <c r="O217">
        <f>(I217*21)/100</f>
      </c>
      <c t="s">
        <v>23</v>
      </c>
    </row>
    <row r="218" spans="1:5" ht="51">
      <c r="A218" s="34" t="s">
        <v>50</v>
      </c>
      <c r="E218" s="35" t="s">
        <v>607</v>
      </c>
    </row>
    <row r="219" spans="1:5" ht="12.75">
      <c r="A219" s="39" t="s">
        <v>52</v>
      </c>
      <c r="E219" s="37" t="s">
        <v>608</v>
      </c>
    </row>
    <row r="220" spans="1:16" ht="25.5">
      <c r="A220" s="25" t="s">
        <v>45</v>
      </c>
      <c s="29" t="s">
        <v>609</v>
      </c>
      <c s="29" t="s">
        <v>326</v>
      </c>
      <c s="25" t="s">
        <v>47</v>
      </c>
      <c s="30" t="s">
        <v>327</v>
      </c>
      <c s="31" t="s">
        <v>72</v>
      </c>
      <c s="32">
        <v>149.562</v>
      </c>
      <c s="33">
        <v>0</v>
      </c>
      <c s="33">
        <f>ROUND(ROUND(H220,2)*ROUND(G220,3),2)</f>
      </c>
      <c r="O220">
        <f>(I220*21)/100</f>
      </c>
      <c t="s">
        <v>23</v>
      </c>
    </row>
    <row r="221" spans="1:5" ht="25.5">
      <c r="A221" s="34" t="s">
        <v>50</v>
      </c>
      <c r="E221" s="35" t="s">
        <v>610</v>
      </c>
    </row>
    <row r="222" spans="1:5" ht="114.75">
      <c r="A222" s="39" t="s">
        <v>52</v>
      </c>
      <c r="E222" s="37" t="s">
        <v>611</v>
      </c>
    </row>
    <row r="223" spans="1:16" ht="25.5">
      <c r="A223" s="25" t="s">
        <v>45</v>
      </c>
      <c s="29" t="s">
        <v>612</v>
      </c>
      <c s="29" t="s">
        <v>613</v>
      </c>
      <c s="25" t="s">
        <v>47</v>
      </c>
      <c s="30" t="s">
        <v>614</v>
      </c>
      <c s="31" t="s">
        <v>72</v>
      </c>
      <c s="32">
        <v>12.28</v>
      </c>
      <c s="33">
        <v>0</v>
      </c>
      <c s="33">
        <f>ROUND(ROUND(H223,2)*ROUND(G223,3),2)</f>
      </c>
      <c r="O223">
        <f>(I223*21)/100</f>
      </c>
      <c t="s">
        <v>23</v>
      </c>
    </row>
    <row r="224" spans="1:5" ht="12.75">
      <c r="A224" s="34" t="s">
        <v>50</v>
      </c>
      <c r="E224" s="35" t="s">
        <v>615</v>
      </c>
    </row>
    <row r="225" spans="1:5" ht="38.25">
      <c r="A225" s="39" t="s">
        <v>52</v>
      </c>
      <c r="E225" s="37" t="s">
        <v>616</v>
      </c>
    </row>
    <row r="226" spans="1:16" ht="12.75">
      <c r="A226" s="25" t="s">
        <v>45</v>
      </c>
      <c s="29" t="s">
        <v>617</v>
      </c>
      <c s="29" t="s">
        <v>618</v>
      </c>
      <c s="25" t="s">
        <v>56</v>
      </c>
      <c s="30" t="s">
        <v>619</v>
      </c>
      <c s="31" t="s">
        <v>72</v>
      </c>
      <c s="32">
        <v>142.993</v>
      </c>
      <c s="33">
        <v>0</v>
      </c>
      <c s="33">
        <f>ROUND(ROUND(H226,2)*ROUND(G226,3),2)</f>
      </c>
      <c r="O226">
        <f>(I226*21)/100</f>
      </c>
      <c t="s">
        <v>23</v>
      </c>
    </row>
    <row r="227" spans="1:5" ht="25.5">
      <c r="A227" s="34" t="s">
        <v>50</v>
      </c>
      <c r="E227" s="35" t="s">
        <v>620</v>
      </c>
    </row>
    <row r="228" spans="1:5" ht="12.75">
      <c r="A228" s="39" t="s">
        <v>52</v>
      </c>
      <c r="E228" s="37" t="s">
        <v>621</v>
      </c>
    </row>
    <row r="229" spans="1:16" ht="12.75">
      <c r="A229" s="25" t="s">
        <v>45</v>
      </c>
      <c s="29" t="s">
        <v>622</v>
      </c>
      <c s="29" t="s">
        <v>618</v>
      </c>
      <c s="25" t="s">
        <v>61</v>
      </c>
      <c s="30" t="s">
        <v>619</v>
      </c>
      <c s="31" t="s">
        <v>72</v>
      </c>
      <c s="32">
        <v>154.411</v>
      </c>
      <c s="33">
        <v>0</v>
      </c>
      <c s="33">
        <f>ROUND(ROUND(H229,2)*ROUND(G229,3),2)</f>
      </c>
      <c r="O229">
        <f>(I229*21)/100</f>
      </c>
      <c t="s">
        <v>23</v>
      </c>
    </row>
    <row r="230" spans="1:5" ht="38.25">
      <c r="A230" s="34" t="s">
        <v>50</v>
      </c>
      <c r="E230" s="35" t="s">
        <v>623</v>
      </c>
    </row>
    <row r="231" spans="1:5" ht="12.75">
      <c r="A231" s="39" t="s">
        <v>52</v>
      </c>
      <c r="E231" s="37" t="s">
        <v>624</v>
      </c>
    </row>
    <row r="232" spans="1:16" ht="12.75">
      <c r="A232" s="25" t="s">
        <v>45</v>
      </c>
      <c s="29" t="s">
        <v>625</v>
      </c>
      <c s="29" t="s">
        <v>626</v>
      </c>
      <c s="25" t="s">
        <v>47</v>
      </c>
      <c s="30" t="s">
        <v>627</v>
      </c>
      <c s="31" t="s">
        <v>72</v>
      </c>
      <c s="32">
        <v>12.28</v>
      </c>
      <c s="33">
        <v>0</v>
      </c>
      <c s="33">
        <f>ROUND(ROUND(H232,2)*ROUND(G232,3),2)</f>
      </c>
      <c r="O232">
        <f>(I232*21)/100</f>
      </c>
      <c t="s">
        <v>23</v>
      </c>
    </row>
    <row r="233" spans="1:5" ht="12.75">
      <c r="A233" s="34" t="s">
        <v>50</v>
      </c>
      <c r="E233" s="35" t="s">
        <v>628</v>
      </c>
    </row>
    <row r="234" spans="1:5" ht="12.75">
      <c r="A234" s="36" t="s">
        <v>52</v>
      </c>
      <c r="E234" s="37" t="s">
        <v>629</v>
      </c>
    </row>
    <row r="235" spans="1:18" ht="12.75" customHeight="1">
      <c r="A235" s="6" t="s">
        <v>43</v>
      </c>
      <c s="6"/>
      <c s="41" t="s">
        <v>83</v>
      </c>
      <c s="6"/>
      <c s="27" t="s">
        <v>330</v>
      </c>
      <c s="6"/>
      <c s="6"/>
      <c s="6"/>
      <c s="42">
        <f>0+Q235</f>
      </c>
      <c r="O235">
        <f>0+R235</f>
      </c>
      <c r="Q235">
        <f>0+I236+I239+I242+I245+I248+I251</f>
      </c>
      <c>
        <f>0+O236+O239+O242+O245+O248+O251</f>
      </c>
    </row>
    <row r="236" spans="1:16" ht="12.75">
      <c r="A236" s="25" t="s">
        <v>45</v>
      </c>
      <c s="29" t="s">
        <v>630</v>
      </c>
      <c s="29" t="s">
        <v>631</v>
      </c>
      <c s="25" t="s">
        <v>47</v>
      </c>
      <c s="30" t="s">
        <v>632</v>
      </c>
      <c s="31" t="s">
        <v>112</v>
      </c>
      <c s="32">
        <v>3.3</v>
      </c>
      <c s="33">
        <v>0</v>
      </c>
      <c s="33">
        <f>ROUND(ROUND(H236,2)*ROUND(G236,3),2)</f>
      </c>
      <c r="O236">
        <f>(I236*21)/100</f>
      </c>
      <c t="s">
        <v>23</v>
      </c>
    </row>
    <row r="237" spans="1:5" ht="12.75">
      <c r="A237" s="34" t="s">
        <v>50</v>
      </c>
      <c r="E237" s="35" t="s">
        <v>633</v>
      </c>
    </row>
    <row r="238" spans="1:5" ht="12.75">
      <c r="A238" s="39" t="s">
        <v>52</v>
      </c>
      <c r="E238" s="37" t="s">
        <v>634</v>
      </c>
    </row>
    <row r="239" spans="1:16" ht="12.75">
      <c r="A239" s="25" t="s">
        <v>45</v>
      </c>
      <c s="29" t="s">
        <v>635</v>
      </c>
      <c s="29" t="s">
        <v>636</v>
      </c>
      <c s="25" t="s">
        <v>56</v>
      </c>
      <c s="30" t="s">
        <v>637</v>
      </c>
      <c s="31" t="s">
        <v>112</v>
      </c>
      <c s="32">
        <v>54.95</v>
      </c>
      <c s="33">
        <v>0</v>
      </c>
      <c s="33">
        <f>ROUND(ROUND(H239,2)*ROUND(G239,3),2)</f>
      </c>
      <c r="O239">
        <f>(I239*21)/100</f>
      </c>
      <c t="s">
        <v>23</v>
      </c>
    </row>
    <row r="240" spans="1:5" ht="38.25">
      <c r="A240" s="34" t="s">
        <v>50</v>
      </c>
      <c r="E240" s="35" t="s">
        <v>638</v>
      </c>
    </row>
    <row r="241" spans="1:5" ht="63.75">
      <c r="A241" s="39" t="s">
        <v>52</v>
      </c>
      <c r="E241" s="37" t="s">
        <v>639</v>
      </c>
    </row>
    <row r="242" spans="1:16" ht="12.75">
      <c r="A242" s="25" t="s">
        <v>45</v>
      </c>
      <c s="29" t="s">
        <v>640</v>
      </c>
      <c s="29" t="s">
        <v>636</v>
      </c>
      <c s="25" t="s">
        <v>61</v>
      </c>
      <c s="30" t="s">
        <v>637</v>
      </c>
      <c s="31" t="s">
        <v>112</v>
      </c>
      <c s="32">
        <v>19.7</v>
      </c>
      <c s="33">
        <v>0</v>
      </c>
      <c s="33">
        <f>ROUND(ROUND(H242,2)*ROUND(G242,3),2)</f>
      </c>
      <c r="O242">
        <f>(I242*21)/100</f>
      </c>
      <c t="s">
        <v>23</v>
      </c>
    </row>
    <row r="243" spans="1:5" ht="38.25">
      <c r="A243" s="34" t="s">
        <v>50</v>
      </c>
      <c r="E243" s="35" t="s">
        <v>641</v>
      </c>
    </row>
    <row r="244" spans="1:5" ht="38.25">
      <c r="A244" s="39" t="s">
        <v>52</v>
      </c>
      <c r="E244" s="37" t="s">
        <v>642</v>
      </c>
    </row>
    <row r="245" spans="1:16" ht="12.75">
      <c r="A245" s="25" t="s">
        <v>45</v>
      </c>
      <c s="29" t="s">
        <v>643</v>
      </c>
      <c s="29" t="s">
        <v>644</v>
      </c>
      <c s="25" t="s">
        <v>47</v>
      </c>
      <c s="30" t="s">
        <v>645</v>
      </c>
      <c s="31" t="s">
        <v>112</v>
      </c>
      <c s="32">
        <v>4.52</v>
      </c>
      <c s="33">
        <v>0</v>
      </c>
      <c s="33">
        <f>ROUND(ROUND(H245,2)*ROUND(G245,3),2)</f>
      </c>
      <c r="O245">
        <f>(I245*21)/100</f>
      </c>
      <c t="s">
        <v>23</v>
      </c>
    </row>
    <row r="246" spans="1:5" ht="38.25">
      <c r="A246" s="34" t="s">
        <v>50</v>
      </c>
      <c r="E246" s="35" t="s">
        <v>646</v>
      </c>
    </row>
    <row r="247" spans="1:5" ht="38.25">
      <c r="A247" s="39" t="s">
        <v>52</v>
      </c>
      <c r="E247" s="37" t="s">
        <v>647</v>
      </c>
    </row>
    <row r="248" spans="1:16" ht="12.75">
      <c r="A248" s="25" t="s">
        <v>45</v>
      </c>
      <c s="29" t="s">
        <v>648</v>
      </c>
      <c s="29" t="s">
        <v>649</v>
      </c>
      <c s="25" t="s">
        <v>47</v>
      </c>
      <c s="30" t="s">
        <v>650</v>
      </c>
      <c s="31" t="s">
        <v>112</v>
      </c>
      <c s="32">
        <v>2.4</v>
      </c>
      <c s="33">
        <v>0</v>
      </c>
      <c s="33">
        <f>ROUND(ROUND(H248,2)*ROUND(G248,3),2)</f>
      </c>
      <c r="O248">
        <f>(I248*21)/100</f>
      </c>
      <c t="s">
        <v>23</v>
      </c>
    </row>
    <row r="249" spans="1:5" ht="38.25">
      <c r="A249" s="34" t="s">
        <v>50</v>
      </c>
      <c r="E249" s="35" t="s">
        <v>651</v>
      </c>
    </row>
    <row r="250" spans="1:5" ht="12.75">
      <c r="A250" s="39" t="s">
        <v>52</v>
      </c>
      <c r="E250" s="37" t="s">
        <v>652</v>
      </c>
    </row>
    <row r="251" spans="1:16" ht="12.75">
      <c r="A251" s="25" t="s">
        <v>45</v>
      </c>
      <c s="29" t="s">
        <v>653</v>
      </c>
      <c s="29" t="s">
        <v>654</v>
      </c>
      <c s="25" t="s">
        <v>47</v>
      </c>
      <c s="30" t="s">
        <v>655</v>
      </c>
      <c s="31" t="s">
        <v>112</v>
      </c>
      <c s="32">
        <v>1.3</v>
      </c>
      <c s="33">
        <v>0</v>
      </c>
      <c s="33">
        <f>ROUND(ROUND(H251,2)*ROUND(G251,3),2)</f>
      </c>
      <c r="O251">
        <f>(I251*21)/100</f>
      </c>
      <c t="s">
        <v>23</v>
      </c>
    </row>
    <row r="252" spans="1:5" ht="38.25">
      <c r="A252" s="34" t="s">
        <v>50</v>
      </c>
      <c r="E252" s="35" t="s">
        <v>656</v>
      </c>
    </row>
    <row r="253" spans="1:5" ht="12.75">
      <c r="A253" s="36" t="s">
        <v>52</v>
      </c>
      <c r="E253" s="37" t="s">
        <v>657</v>
      </c>
    </row>
    <row r="254" spans="1:18" ht="12.75" customHeight="1">
      <c r="A254" s="6" t="s">
        <v>43</v>
      </c>
      <c s="6"/>
      <c s="41" t="s">
        <v>40</v>
      </c>
      <c s="6"/>
      <c s="27" t="s">
        <v>114</v>
      </c>
      <c s="6"/>
      <c s="6"/>
      <c s="6"/>
      <c s="42">
        <f>0+Q254</f>
      </c>
      <c r="O254">
        <f>0+R254</f>
      </c>
      <c r="Q254">
        <f>0+I255+I258+I261+I264+I267+I270</f>
      </c>
      <c>
        <f>0+O255+O258+O261+O264+O267+O270</f>
      </c>
    </row>
    <row r="255" spans="1:16" ht="12.75">
      <c r="A255" s="25" t="s">
        <v>45</v>
      </c>
      <c s="29" t="s">
        <v>658</v>
      </c>
      <c s="29" t="s">
        <v>659</v>
      </c>
      <c s="25" t="s">
        <v>47</v>
      </c>
      <c s="30" t="s">
        <v>660</v>
      </c>
      <c s="31" t="s">
        <v>72</v>
      </c>
      <c s="32">
        <v>110</v>
      </c>
      <c s="33">
        <v>0</v>
      </c>
      <c s="33">
        <f>ROUND(ROUND(H255,2)*ROUND(G255,3),2)</f>
      </c>
      <c r="O255">
        <f>(I255*21)/100</f>
      </c>
      <c t="s">
        <v>23</v>
      </c>
    </row>
    <row r="256" spans="1:5" ht="25.5">
      <c r="A256" s="34" t="s">
        <v>50</v>
      </c>
      <c r="E256" s="35" t="s">
        <v>661</v>
      </c>
    </row>
    <row r="257" spans="1:5" ht="12.75">
      <c r="A257" s="39" t="s">
        <v>52</v>
      </c>
      <c r="E257" s="37" t="s">
        <v>662</v>
      </c>
    </row>
    <row r="258" spans="1:16" ht="12.75">
      <c r="A258" s="25" t="s">
        <v>45</v>
      </c>
      <c s="29" t="s">
        <v>663</v>
      </c>
      <c s="29" t="s">
        <v>664</v>
      </c>
      <c s="25" t="s">
        <v>47</v>
      </c>
      <c s="30" t="s">
        <v>665</v>
      </c>
      <c s="31" t="s">
        <v>76</v>
      </c>
      <c s="32">
        <v>6</v>
      </c>
      <c s="33">
        <v>0</v>
      </c>
      <c s="33">
        <f>ROUND(ROUND(H258,2)*ROUND(G258,3),2)</f>
      </c>
      <c r="O258">
        <f>(I258*21)/100</f>
      </c>
      <c t="s">
        <v>23</v>
      </c>
    </row>
    <row r="259" spans="1:5" ht="12.75">
      <c r="A259" s="34" t="s">
        <v>50</v>
      </c>
      <c r="E259" s="35" t="s">
        <v>666</v>
      </c>
    </row>
    <row r="260" spans="1:5" ht="12.75">
      <c r="A260" s="39" t="s">
        <v>52</v>
      </c>
      <c r="E260" s="37" t="s">
        <v>667</v>
      </c>
    </row>
    <row r="261" spans="1:16" ht="12.75">
      <c r="A261" s="25" t="s">
        <v>45</v>
      </c>
      <c s="29" t="s">
        <v>668</v>
      </c>
      <c s="29" t="s">
        <v>669</v>
      </c>
      <c s="25" t="s">
        <v>47</v>
      </c>
      <c s="30" t="s">
        <v>670</v>
      </c>
      <c s="31" t="s">
        <v>112</v>
      </c>
      <c s="32">
        <v>8.325</v>
      </c>
      <c s="33">
        <v>0</v>
      </c>
      <c s="33">
        <f>ROUND(ROUND(H261,2)*ROUND(G261,3),2)</f>
      </c>
      <c r="O261">
        <f>(I261*21)/100</f>
      </c>
      <c t="s">
        <v>23</v>
      </c>
    </row>
    <row r="262" spans="1:5" ht="51">
      <c r="A262" s="34" t="s">
        <v>50</v>
      </c>
      <c r="E262" s="35" t="s">
        <v>671</v>
      </c>
    </row>
    <row r="263" spans="1:5" ht="51">
      <c r="A263" s="39" t="s">
        <v>52</v>
      </c>
      <c r="E263" s="37" t="s">
        <v>672</v>
      </c>
    </row>
    <row r="264" spans="1:16" ht="12.75">
      <c r="A264" s="25" t="s">
        <v>45</v>
      </c>
      <c s="29" t="s">
        <v>673</v>
      </c>
      <c s="29" t="s">
        <v>674</v>
      </c>
      <c s="25" t="s">
        <v>47</v>
      </c>
      <c s="30" t="s">
        <v>675</v>
      </c>
      <c s="31" t="s">
        <v>112</v>
      </c>
      <c s="32">
        <v>3.07</v>
      </c>
      <c s="33">
        <v>0</v>
      </c>
      <c s="33">
        <f>ROUND(ROUND(H264,2)*ROUND(G264,3),2)</f>
      </c>
      <c r="O264">
        <f>(I264*21)/100</f>
      </c>
      <c t="s">
        <v>23</v>
      </c>
    </row>
    <row r="265" spans="1:5" ht="25.5">
      <c r="A265" s="34" t="s">
        <v>50</v>
      </c>
      <c r="E265" s="35" t="s">
        <v>676</v>
      </c>
    </row>
    <row r="266" spans="1:5" ht="12.75">
      <c r="A266" s="39" t="s">
        <v>52</v>
      </c>
      <c r="E266" s="37" t="s">
        <v>677</v>
      </c>
    </row>
    <row r="267" spans="1:16" ht="12.75">
      <c r="A267" s="25" t="s">
        <v>45</v>
      </c>
      <c s="29" t="s">
        <v>678</v>
      </c>
      <c s="29" t="s">
        <v>679</v>
      </c>
      <c s="25" t="s">
        <v>47</v>
      </c>
      <c s="30" t="s">
        <v>680</v>
      </c>
      <c s="31" t="s">
        <v>76</v>
      </c>
      <c s="32">
        <v>1</v>
      </c>
      <c s="33">
        <v>0</v>
      </c>
      <c s="33">
        <f>ROUND(ROUND(H267,2)*ROUND(G267,3),2)</f>
      </c>
      <c r="O267">
        <f>(I267*21)/100</f>
      </c>
      <c t="s">
        <v>23</v>
      </c>
    </row>
    <row r="268" spans="1:5" ht="25.5">
      <c r="A268" s="34" t="s">
        <v>50</v>
      </c>
      <c r="E268" s="35" t="s">
        <v>681</v>
      </c>
    </row>
    <row r="269" spans="1:5" ht="12.75">
      <c r="A269" s="39" t="s">
        <v>52</v>
      </c>
      <c r="E269" s="37" t="s">
        <v>682</v>
      </c>
    </row>
    <row r="270" spans="1:16" ht="12.75">
      <c r="A270" s="25" t="s">
        <v>45</v>
      </c>
      <c s="29" t="s">
        <v>683</v>
      </c>
      <c s="29" t="s">
        <v>684</v>
      </c>
      <c s="25" t="s">
        <v>47</v>
      </c>
      <c s="30" t="s">
        <v>685</v>
      </c>
      <c s="31" t="s">
        <v>686</v>
      </c>
      <c s="32">
        <v>1811.446</v>
      </c>
      <c s="33">
        <v>0</v>
      </c>
      <c s="33">
        <f>ROUND(ROUND(H270,2)*ROUND(G270,3),2)</f>
      </c>
      <c r="O270">
        <f>(I270*21)/100</f>
      </c>
      <c t="s">
        <v>23</v>
      </c>
    </row>
    <row r="271" spans="1:5" ht="12.75">
      <c r="A271" s="34" t="s">
        <v>50</v>
      </c>
      <c r="E271" s="35" t="s">
        <v>687</v>
      </c>
    </row>
    <row r="272" spans="1:5" ht="229.5">
      <c r="A272" s="36" t="s">
        <v>52</v>
      </c>
      <c r="E272" s="37" t="s">
        <v>688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0+O8+O24+O55+O62+O75+O85+O110+O114+O121+O125</f>
      </c>
      <c t="s">
        <v>22</v>
      </c>
    </row>
    <row r="3" spans="1:16" ht="15" customHeight="1">
      <c r="A3" t="s">
        <v>12</v>
      </c>
      <c s="12" t="s">
        <v>14</v>
      </c>
      <c s="13" t="s">
        <v>15</v>
      </c>
      <c s="1"/>
      <c s="14" t="s">
        <v>16</v>
      </c>
      <c s="1"/>
      <c s="9"/>
      <c s="8" t="s">
        <v>689</v>
      </c>
      <c s="38">
        <f>0+I8+I24+I55+I62+I75+I85+I110+I114+I121+I125</f>
      </c>
      <c r="O3" t="s">
        <v>19</v>
      </c>
      <c t="s">
        <v>23</v>
      </c>
    </row>
    <row r="4" spans="1:16" ht="15" customHeight="1">
      <c r="A4" t="s">
        <v>17</v>
      </c>
      <c s="16" t="s">
        <v>18</v>
      </c>
      <c s="17" t="s">
        <v>689</v>
      </c>
      <c s="6"/>
      <c s="18" t="s">
        <v>690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f>
      </c>
      <c>
        <f>0+O9+O12+O15+O18+O21</f>
      </c>
    </row>
    <row r="9" spans="1:16" ht="12.75">
      <c r="A9" s="25" t="s">
        <v>45</v>
      </c>
      <c s="29" t="s">
        <v>29</v>
      </c>
      <c s="29" t="s">
        <v>55</v>
      </c>
      <c s="25" t="s">
        <v>56</v>
      </c>
      <c s="30" t="s">
        <v>57</v>
      </c>
      <c s="31" t="s">
        <v>58</v>
      </c>
      <c s="32">
        <v>82.661</v>
      </c>
      <c s="33">
        <v>0</v>
      </c>
      <c s="33">
        <f>ROUND(ROUND(H9,2)*ROUND(G9,3),2)</f>
      </c>
      <c r="O9">
        <f>(I9*21)/100</f>
      </c>
      <c t="s">
        <v>23</v>
      </c>
    </row>
    <row r="10" spans="1:5" ht="12.75">
      <c r="A10" s="34" t="s">
        <v>50</v>
      </c>
      <c r="E10" s="35" t="s">
        <v>59</v>
      </c>
    </row>
    <row r="11" spans="1:5" ht="38.25">
      <c r="A11" s="39" t="s">
        <v>52</v>
      </c>
      <c r="E11" s="37" t="s">
        <v>691</v>
      </c>
    </row>
    <row r="12" spans="1:16" ht="12.75">
      <c r="A12" s="25" t="s">
        <v>45</v>
      </c>
      <c s="29" t="s">
        <v>23</v>
      </c>
      <c s="29" t="s">
        <v>55</v>
      </c>
      <c s="25" t="s">
        <v>61</v>
      </c>
      <c s="30" t="s">
        <v>57</v>
      </c>
      <c s="31" t="s">
        <v>58</v>
      </c>
      <c s="32">
        <v>20.395</v>
      </c>
      <c s="33">
        <v>0</v>
      </c>
      <c s="33">
        <f>ROUND(ROUND(H12,2)*ROUND(G12,3),2)</f>
      </c>
      <c r="O12">
        <f>(I12*21)/100</f>
      </c>
      <c t="s">
        <v>23</v>
      </c>
    </row>
    <row r="13" spans="1:5" ht="25.5">
      <c r="A13" s="34" t="s">
        <v>50</v>
      </c>
      <c r="E13" s="35" t="s">
        <v>692</v>
      </c>
    </row>
    <row r="14" spans="1:5" ht="38.25">
      <c r="A14" s="39" t="s">
        <v>52</v>
      </c>
      <c r="E14" s="37" t="s">
        <v>693</v>
      </c>
    </row>
    <row r="15" spans="1:16" ht="12.75">
      <c r="A15" s="25" t="s">
        <v>45</v>
      </c>
      <c s="29" t="s">
        <v>22</v>
      </c>
      <c s="29" t="s">
        <v>55</v>
      </c>
      <c s="25" t="s">
        <v>64</v>
      </c>
      <c s="30" t="s">
        <v>57</v>
      </c>
      <c s="31" t="s">
        <v>58</v>
      </c>
      <c s="32">
        <v>37.124</v>
      </c>
      <c s="33">
        <v>0</v>
      </c>
      <c s="33">
        <f>ROUND(ROUND(H15,2)*ROUND(G15,3),2)</f>
      </c>
      <c r="O15">
        <f>(I15*21)/100</f>
      </c>
      <c t="s">
        <v>23</v>
      </c>
    </row>
    <row r="16" spans="1:5" ht="25.5">
      <c r="A16" s="34" t="s">
        <v>50</v>
      </c>
      <c r="E16" s="35" t="s">
        <v>694</v>
      </c>
    </row>
    <row r="17" spans="1:5" ht="12.75">
      <c r="A17" s="39" t="s">
        <v>52</v>
      </c>
      <c r="E17" s="37" t="s">
        <v>695</v>
      </c>
    </row>
    <row r="18" spans="1:16" ht="12.75">
      <c r="A18" s="25" t="s">
        <v>45</v>
      </c>
      <c s="29" t="s">
        <v>33</v>
      </c>
      <c s="29" t="s">
        <v>67</v>
      </c>
      <c s="25" t="s">
        <v>47</v>
      </c>
      <c s="30" t="s">
        <v>68</v>
      </c>
      <c s="31" t="s">
        <v>49</v>
      </c>
      <c s="32">
        <v>1</v>
      </c>
      <c s="33">
        <v>0</v>
      </c>
      <c s="33">
        <f>ROUND(ROUND(H18,2)*ROUND(G18,3),2)</f>
      </c>
      <c r="O18">
        <f>(I18*21)/100</f>
      </c>
      <c t="s">
        <v>23</v>
      </c>
    </row>
    <row r="19" spans="1:5" ht="12.75">
      <c r="A19" s="34" t="s">
        <v>50</v>
      </c>
      <c r="E19" s="35" t="s">
        <v>47</v>
      </c>
    </row>
    <row r="20" spans="1:5" ht="12.75">
      <c r="A20" s="39" t="s">
        <v>52</v>
      </c>
      <c r="E20" s="37" t="s">
        <v>47</v>
      </c>
    </row>
    <row r="21" spans="1:16" ht="12.75">
      <c r="A21" s="25" t="s">
        <v>45</v>
      </c>
      <c s="29" t="s">
        <v>35</v>
      </c>
      <c s="29" t="s">
        <v>224</v>
      </c>
      <c s="25" t="s">
        <v>47</v>
      </c>
      <c s="30" t="s">
        <v>225</v>
      </c>
      <c s="31" t="s">
        <v>49</v>
      </c>
      <c s="32">
        <v>1</v>
      </c>
      <c s="33">
        <v>0</v>
      </c>
      <c s="33">
        <f>ROUND(ROUND(H21,2)*ROUND(G21,3),2)</f>
      </c>
      <c r="O21">
        <f>(I21*21)/100</f>
      </c>
      <c t="s">
        <v>23</v>
      </c>
    </row>
    <row r="22" spans="1:5" ht="12.75">
      <c r="A22" s="34" t="s">
        <v>50</v>
      </c>
      <c r="E22" s="35" t="s">
        <v>226</v>
      </c>
    </row>
    <row r="23" spans="1:5" ht="12.75">
      <c r="A23" s="36" t="s">
        <v>52</v>
      </c>
      <c r="E23" s="37" t="s">
        <v>47</v>
      </c>
    </row>
    <row r="24" spans="1:18" ht="12.75" customHeight="1">
      <c r="A24" s="6" t="s">
        <v>43</v>
      </c>
      <c s="6"/>
      <c s="41" t="s">
        <v>29</v>
      </c>
      <c s="6"/>
      <c s="27" t="s">
        <v>69</v>
      </c>
      <c s="6"/>
      <c s="6"/>
      <c s="6"/>
      <c s="42">
        <f>0+Q24</f>
      </c>
      <c r="O24">
        <f>0+R24</f>
      </c>
      <c r="Q24">
        <f>0+I25+I28+I31+I34+I37+I40+I43+I46+I49+I52</f>
      </c>
      <c>
        <f>0+O25+O28+O31+O34+O37+O40+O43+O46+O49+O52</f>
      </c>
    </row>
    <row r="25" spans="1:16" ht="25.5">
      <c r="A25" s="25" t="s">
        <v>45</v>
      </c>
      <c s="29" t="s">
        <v>37</v>
      </c>
      <c s="29" t="s">
        <v>161</v>
      </c>
      <c s="25" t="s">
        <v>47</v>
      </c>
      <c s="30" t="s">
        <v>162</v>
      </c>
      <c s="31" t="s">
        <v>80</v>
      </c>
      <c s="32">
        <v>16.141</v>
      </c>
      <c s="33">
        <v>0</v>
      </c>
      <c s="33">
        <f>ROUND(ROUND(H25,2)*ROUND(G25,3),2)</f>
      </c>
      <c r="O25">
        <f>(I25*21)/100</f>
      </c>
      <c t="s">
        <v>23</v>
      </c>
    </row>
    <row r="26" spans="1:5" ht="38.25">
      <c r="A26" s="34" t="s">
        <v>50</v>
      </c>
      <c r="E26" s="35" t="s">
        <v>696</v>
      </c>
    </row>
    <row r="27" spans="1:5" ht="51">
      <c r="A27" s="39" t="s">
        <v>52</v>
      </c>
      <c r="E27" s="37" t="s">
        <v>697</v>
      </c>
    </row>
    <row r="28" spans="1:16" ht="12.75">
      <c r="A28" s="25" t="s">
        <v>45</v>
      </c>
      <c s="29" t="s">
        <v>77</v>
      </c>
      <c s="29" t="s">
        <v>698</v>
      </c>
      <c s="25" t="s">
        <v>47</v>
      </c>
      <c s="30" t="s">
        <v>699</v>
      </c>
      <c s="31" t="s">
        <v>72</v>
      </c>
      <c s="32">
        <v>13.32</v>
      </c>
      <c s="33">
        <v>0</v>
      </c>
      <c s="33">
        <f>ROUND(ROUND(H28,2)*ROUND(G28,3),2)</f>
      </c>
      <c r="O28">
        <f>(I28*21)/100</f>
      </c>
      <c t="s">
        <v>23</v>
      </c>
    </row>
    <row r="29" spans="1:5" ht="25.5">
      <c r="A29" s="34" t="s">
        <v>50</v>
      </c>
      <c r="E29" s="35" t="s">
        <v>700</v>
      </c>
    </row>
    <row r="30" spans="1:5" ht="12.75">
      <c r="A30" s="39" t="s">
        <v>52</v>
      </c>
      <c r="E30" s="37" t="s">
        <v>701</v>
      </c>
    </row>
    <row r="31" spans="1:16" ht="25.5">
      <c r="A31" s="25" t="s">
        <v>45</v>
      </c>
      <c s="29" t="s">
        <v>83</v>
      </c>
      <c s="29" t="s">
        <v>232</v>
      </c>
      <c s="25" t="s">
        <v>47</v>
      </c>
      <c s="30" t="s">
        <v>233</v>
      </c>
      <c s="31" t="s">
        <v>80</v>
      </c>
      <c s="32">
        <v>6.5</v>
      </c>
      <c s="33">
        <v>0</v>
      </c>
      <c s="33">
        <f>ROUND(ROUND(H31,2)*ROUND(G31,3),2)</f>
      </c>
      <c r="O31">
        <f>(I31*21)/100</f>
      </c>
      <c t="s">
        <v>23</v>
      </c>
    </row>
    <row r="32" spans="1:5" ht="51">
      <c r="A32" s="34" t="s">
        <v>50</v>
      </c>
      <c r="E32" s="35" t="s">
        <v>702</v>
      </c>
    </row>
    <row r="33" spans="1:5" ht="51">
      <c r="A33" s="39" t="s">
        <v>52</v>
      </c>
      <c r="E33" s="37" t="s">
        <v>703</v>
      </c>
    </row>
    <row r="34" spans="1:16" ht="12.75">
      <c r="A34" s="25" t="s">
        <v>45</v>
      </c>
      <c s="29" t="s">
        <v>40</v>
      </c>
      <c s="29" t="s">
        <v>169</v>
      </c>
      <c s="25" t="s">
        <v>47</v>
      </c>
      <c s="30" t="s">
        <v>170</v>
      </c>
      <c s="31" t="s">
        <v>80</v>
      </c>
      <c s="32">
        <v>23.729</v>
      </c>
      <c s="33">
        <v>0</v>
      </c>
      <c s="33">
        <f>ROUND(ROUND(H34,2)*ROUND(G34,3),2)</f>
      </c>
      <c r="O34">
        <f>(I34*21)/100</f>
      </c>
      <c t="s">
        <v>23</v>
      </c>
    </row>
    <row r="35" spans="1:5" ht="25.5">
      <c r="A35" s="34" t="s">
        <v>50</v>
      </c>
      <c r="E35" s="35" t="s">
        <v>704</v>
      </c>
    </row>
    <row r="36" spans="1:5" ht="63.75">
      <c r="A36" s="39" t="s">
        <v>52</v>
      </c>
      <c r="E36" s="37" t="s">
        <v>705</v>
      </c>
    </row>
    <row r="37" spans="1:16" ht="12.75">
      <c r="A37" s="25" t="s">
        <v>45</v>
      </c>
      <c s="29" t="s">
        <v>42</v>
      </c>
      <c s="29" t="s">
        <v>173</v>
      </c>
      <c s="25" t="s">
        <v>47</v>
      </c>
      <c s="30" t="s">
        <v>174</v>
      </c>
      <c s="31" t="s">
        <v>80</v>
      </c>
      <c s="32">
        <v>28.12</v>
      </c>
      <c s="33">
        <v>0</v>
      </c>
      <c s="33">
        <f>ROUND(ROUND(H37,2)*ROUND(G37,3),2)</f>
      </c>
      <c r="O37">
        <f>(I37*21)/100</f>
      </c>
      <c t="s">
        <v>23</v>
      </c>
    </row>
    <row r="38" spans="1:5" ht="38.25">
      <c r="A38" s="34" t="s">
        <v>50</v>
      </c>
      <c r="E38" s="35" t="s">
        <v>175</v>
      </c>
    </row>
    <row r="39" spans="1:5" ht="12.75">
      <c r="A39" s="39" t="s">
        <v>52</v>
      </c>
      <c r="E39" s="37" t="s">
        <v>706</v>
      </c>
    </row>
    <row r="40" spans="1:16" ht="12.75">
      <c r="A40" s="25" t="s">
        <v>45</v>
      </c>
      <c s="29" t="s">
        <v>94</v>
      </c>
      <c s="29" t="s">
        <v>707</v>
      </c>
      <c s="25" t="s">
        <v>47</v>
      </c>
      <c s="30" t="s">
        <v>708</v>
      </c>
      <c s="31" t="s">
        <v>80</v>
      </c>
      <c s="32">
        <v>15.386</v>
      </c>
      <c s="33">
        <v>0</v>
      </c>
      <c s="33">
        <f>ROUND(ROUND(H40,2)*ROUND(G40,3),2)</f>
      </c>
      <c r="O40">
        <f>(I40*21)/100</f>
      </c>
      <c t="s">
        <v>23</v>
      </c>
    </row>
    <row r="41" spans="1:5" ht="38.25">
      <c r="A41" s="34" t="s">
        <v>50</v>
      </c>
      <c r="E41" s="35" t="s">
        <v>709</v>
      </c>
    </row>
    <row r="42" spans="1:5" ht="12.75">
      <c r="A42" s="39" t="s">
        <v>52</v>
      </c>
      <c r="E42" s="37" t="s">
        <v>710</v>
      </c>
    </row>
    <row r="43" spans="1:16" ht="12.75">
      <c r="A43" s="25" t="s">
        <v>45</v>
      </c>
      <c s="29" t="s">
        <v>99</v>
      </c>
      <c s="29" t="s">
        <v>177</v>
      </c>
      <c s="25" t="s">
        <v>47</v>
      </c>
      <c s="30" t="s">
        <v>178</v>
      </c>
      <c s="31" t="s">
        <v>80</v>
      </c>
      <c s="32">
        <v>23.729</v>
      </c>
      <c s="33">
        <v>0</v>
      </c>
      <c s="33">
        <f>ROUND(ROUND(H43,2)*ROUND(G43,3),2)</f>
      </c>
      <c r="O43">
        <f>(I43*21)/100</f>
      </c>
      <c t="s">
        <v>23</v>
      </c>
    </row>
    <row r="44" spans="1:5" ht="12.75">
      <c r="A44" s="34" t="s">
        <v>50</v>
      </c>
      <c r="E44" s="35" t="s">
        <v>711</v>
      </c>
    </row>
    <row r="45" spans="1:5" ht="38.25">
      <c r="A45" s="39" t="s">
        <v>52</v>
      </c>
      <c r="E45" s="37" t="s">
        <v>712</v>
      </c>
    </row>
    <row r="46" spans="1:16" ht="12.75">
      <c r="A46" s="25" t="s">
        <v>45</v>
      </c>
      <c s="29" t="s">
        <v>104</v>
      </c>
      <c s="29" t="s">
        <v>84</v>
      </c>
      <c s="25" t="s">
        <v>56</v>
      </c>
      <c s="30" t="s">
        <v>85</v>
      </c>
      <c s="31" t="s">
        <v>80</v>
      </c>
      <c s="32">
        <v>43.506</v>
      </c>
      <c s="33">
        <v>0</v>
      </c>
      <c s="33">
        <f>ROUND(ROUND(H46,2)*ROUND(G46,3),2)</f>
      </c>
      <c r="O46">
        <f>(I46*21)/100</f>
      </c>
      <c t="s">
        <v>23</v>
      </c>
    </row>
    <row r="47" spans="1:5" ht="12.75">
      <c r="A47" s="34" t="s">
        <v>50</v>
      </c>
      <c r="E47" s="35" t="s">
        <v>247</v>
      </c>
    </row>
    <row r="48" spans="1:5" ht="38.25">
      <c r="A48" s="39" t="s">
        <v>52</v>
      </c>
      <c r="E48" s="37" t="s">
        <v>713</v>
      </c>
    </row>
    <row r="49" spans="1:16" ht="12.75">
      <c r="A49" s="25" t="s">
        <v>45</v>
      </c>
      <c s="29" t="s">
        <v>109</v>
      </c>
      <c s="29" t="s">
        <v>84</v>
      </c>
      <c s="25" t="s">
        <v>61</v>
      </c>
      <c s="30" t="s">
        <v>85</v>
      </c>
      <c s="31" t="s">
        <v>80</v>
      </c>
      <c s="32">
        <v>23.729</v>
      </c>
      <c s="33">
        <v>0</v>
      </c>
      <c s="33">
        <f>ROUND(ROUND(H49,2)*ROUND(G49,3),2)</f>
      </c>
      <c r="O49">
        <f>(I49*21)/100</f>
      </c>
      <c t="s">
        <v>23</v>
      </c>
    </row>
    <row r="50" spans="1:5" ht="25.5">
      <c r="A50" s="34" t="s">
        <v>50</v>
      </c>
      <c r="E50" s="35" t="s">
        <v>714</v>
      </c>
    </row>
    <row r="51" spans="1:5" ht="38.25">
      <c r="A51" s="39" t="s">
        <v>52</v>
      </c>
      <c r="E51" s="37" t="s">
        <v>712</v>
      </c>
    </row>
    <row r="52" spans="1:16" ht="12.75">
      <c r="A52" s="25" t="s">
        <v>45</v>
      </c>
      <c s="29" t="s">
        <v>115</v>
      </c>
      <c s="29" t="s">
        <v>185</v>
      </c>
      <c s="25" t="s">
        <v>47</v>
      </c>
      <c s="30" t="s">
        <v>186</v>
      </c>
      <c s="31" t="s">
        <v>80</v>
      </c>
      <c s="32">
        <v>23.729</v>
      </c>
      <c s="33">
        <v>0</v>
      </c>
      <c s="33">
        <f>ROUND(ROUND(H52,2)*ROUND(G52,3),2)</f>
      </c>
      <c r="O52">
        <f>(I52*21)/100</f>
      </c>
      <c t="s">
        <v>23</v>
      </c>
    </row>
    <row r="53" spans="1:5" ht="25.5">
      <c r="A53" s="34" t="s">
        <v>50</v>
      </c>
      <c r="E53" s="35" t="s">
        <v>715</v>
      </c>
    </row>
    <row r="54" spans="1:5" ht="12.75">
      <c r="A54" s="36" t="s">
        <v>52</v>
      </c>
      <c r="E54" s="37" t="s">
        <v>716</v>
      </c>
    </row>
    <row r="55" spans="1:18" ht="12.75" customHeight="1">
      <c r="A55" s="6" t="s">
        <v>43</v>
      </c>
      <c s="6"/>
      <c s="41" t="s">
        <v>23</v>
      </c>
      <c s="6"/>
      <c s="27" t="s">
        <v>93</v>
      </c>
      <c s="6"/>
      <c s="6"/>
      <c s="6"/>
      <c s="42">
        <f>0+Q55</f>
      </c>
      <c r="O55">
        <f>0+R55</f>
      </c>
      <c r="Q55">
        <f>0+I56+I59</f>
      </c>
      <c>
        <f>0+O56+O59</f>
      </c>
    </row>
    <row r="56" spans="1:16" ht="25.5">
      <c r="A56" s="25" t="s">
        <v>45</v>
      </c>
      <c s="29" t="s">
        <v>120</v>
      </c>
      <c s="29" t="s">
        <v>461</v>
      </c>
      <c s="25" t="s">
        <v>47</v>
      </c>
      <c s="30" t="s">
        <v>462</v>
      </c>
      <c s="31" t="s">
        <v>76</v>
      </c>
      <c s="32">
        <v>504.346</v>
      </c>
      <c s="33">
        <v>0</v>
      </c>
      <c s="33">
        <f>ROUND(ROUND(H56,2)*ROUND(G56,3),2)</f>
      </c>
      <c r="O56">
        <f>(I56*21)/100</f>
      </c>
      <c t="s">
        <v>23</v>
      </c>
    </row>
    <row r="57" spans="1:5" ht="51">
      <c r="A57" s="34" t="s">
        <v>50</v>
      </c>
      <c r="E57" s="35" t="s">
        <v>463</v>
      </c>
    </row>
    <row r="58" spans="1:5" ht="51">
      <c r="A58" s="39" t="s">
        <v>52</v>
      </c>
      <c r="E58" s="37" t="s">
        <v>717</v>
      </c>
    </row>
    <row r="59" spans="1:16" ht="25.5">
      <c r="A59" s="25" t="s">
        <v>45</v>
      </c>
      <c s="29" t="s">
        <v>123</v>
      </c>
      <c s="29" t="s">
        <v>718</v>
      </c>
      <c s="25" t="s">
        <v>47</v>
      </c>
      <c s="30" t="s">
        <v>719</v>
      </c>
      <c s="31" t="s">
        <v>76</v>
      </c>
      <c s="32">
        <v>87.117</v>
      </c>
      <c s="33">
        <v>0</v>
      </c>
      <c s="33">
        <f>ROUND(ROUND(H59,2)*ROUND(G59,3),2)</f>
      </c>
      <c r="O59">
        <f>(I59*21)/100</f>
      </c>
      <c t="s">
        <v>23</v>
      </c>
    </row>
    <row r="60" spans="1:5" ht="25.5">
      <c r="A60" s="34" t="s">
        <v>50</v>
      </c>
      <c r="E60" s="35" t="s">
        <v>720</v>
      </c>
    </row>
    <row r="61" spans="1:5" ht="38.25">
      <c r="A61" s="36" t="s">
        <v>52</v>
      </c>
      <c r="E61" s="37" t="s">
        <v>721</v>
      </c>
    </row>
    <row r="62" spans="1:18" ht="12.75" customHeight="1">
      <c r="A62" s="6" t="s">
        <v>43</v>
      </c>
      <c s="6"/>
      <c s="41" t="s">
        <v>22</v>
      </c>
      <c s="6"/>
      <c s="27" t="s">
        <v>98</v>
      </c>
      <c s="6"/>
      <c s="6"/>
      <c s="6"/>
      <c s="42">
        <f>0+Q62</f>
      </c>
      <c r="O62">
        <f>0+R62</f>
      </c>
      <c r="Q62">
        <f>0+I63+I66+I69+I72</f>
      </c>
      <c>
        <f>0+O63+O66+O69+O72</f>
      </c>
    </row>
    <row r="63" spans="1:16" ht="12.75">
      <c r="A63" s="25" t="s">
        <v>45</v>
      </c>
      <c s="29" t="s">
        <v>127</v>
      </c>
      <c s="29" t="s">
        <v>722</v>
      </c>
      <c s="25" t="s">
        <v>47</v>
      </c>
      <c s="30" t="s">
        <v>723</v>
      </c>
      <c s="31" t="s">
        <v>80</v>
      </c>
      <c s="32">
        <v>5.421</v>
      </c>
      <c s="33">
        <v>0</v>
      </c>
      <c s="33">
        <f>ROUND(ROUND(H63,2)*ROUND(G63,3),2)</f>
      </c>
      <c r="O63">
        <f>(I63*21)/100</f>
      </c>
      <c t="s">
        <v>23</v>
      </c>
    </row>
    <row r="64" spans="1:5" ht="12.75">
      <c r="A64" s="34" t="s">
        <v>50</v>
      </c>
      <c r="E64" s="35" t="s">
        <v>724</v>
      </c>
    </row>
    <row r="65" spans="1:5" ht="51">
      <c r="A65" s="39" t="s">
        <v>52</v>
      </c>
      <c r="E65" s="37" t="s">
        <v>725</v>
      </c>
    </row>
    <row r="66" spans="1:16" ht="12.75">
      <c r="A66" s="25" t="s">
        <v>45</v>
      </c>
      <c s="29" t="s">
        <v>132</v>
      </c>
      <c s="29" t="s">
        <v>726</v>
      </c>
      <c s="25" t="s">
        <v>47</v>
      </c>
      <c s="30" t="s">
        <v>727</v>
      </c>
      <c s="31" t="s">
        <v>58</v>
      </c>
      <c s="32">
        <v>0.84</v>
      </c>
      <c s="33">
        <v>0</v>
      </c>
      <c s="33">
        <f>ROUND(ROUND(H66,2)*ROUND(G66,3),2)</f>
      </c>
      <c r="O66">
        <f>(I66*21)/100</f>
      </c>
      <c t="s">
        <v>23</v>
      </c>
    </row>
    <row r="67" spans="1:5" ht="25.5">
      <c r="A67" s="34" t="s">
        <v>50</v>
      </c>
      <c r="E67" s="35" t="s">
        <v>728</v>
      </c>
    </row>
    <row r="68" spans="1:5" ht="12.75">
      <c r="A68" s="39" t="s">
        <v>52</v>
      </c>
      <c r="E68" s="37" t="s">
        <v>729</v>
      </c>
    </row>
    <row r="69" spans="1:16" ht="12.75">
      <c r="A69" s="25" t="s">
        <v>45</v>
      </c>
      <c s="29" t="s">
        <v>136</v>
      </c>
      <c s="29" t="s">
        <v>465</v>
      </c>
      <c s="25" t="s">
        <v>47</v>
      </c>
      <c s="30" t="s">
        <v>466</v>
      </c>
      <c s="31" t="s">
        <v>80</v>
      </c>
      <c s="32">
        <v>114.006</v>
      </c>
      <c s="33">
        <v>0</v>
      </c>
      <c s="33">
        <f>ROUND(ROUND(H69,2)*ROUND(G69,3),2)</f>
      </c>
      <c r="O69">
        <f>(I69*21)/100</f>
      </c>
      <c t="s">
        <v>23</v>
      </c>
    </row>
    <row r="70" spans="1:5" ht="25.5">
      <c r="A70" s="34" t="s">
        <v>50</v>
      </c>
      <c r="E70" s="35" t="s">
        <v>730</v>
      </c>
    </row>
    <row r="71" spans="1:5" ht="114.75">
      <c r="A71" s="39" t="s">
        <v>52</v>
      </c>
      <c r="E71" s="37" t="s">
        <v>731</v>
      </c>
    </row>
    <row r="72" spans="1:16" ht="12.75">
      <c r="A72" s="25" t="s">
        <v>45</v>
      </c>
      <c s="29" t="s">
        <v>200</v>
      </c>
      <c s="29" t="s">
        <v>469</v>
      </c>
      <c s="25" t="s">
        <v>47</v>
      </c>
      <c s="30" t="s">
        <v>470</v>
      </c>
      <c s="31" t="s">
        <v>58</v>
      </c>
      <c s="32">
        <v>17.101</v>
      </c>
      <c s="33">
        <v>0</v>
      </c>
      <c s="33">
        <f>ROUND(ROUND(H72,2)*ROUND(G72,3),2)</f>
      </c>
      <c r="O72">
        <f>(I72*21)/100</f>
      </c>
      <c t="s">
        <v>23</v>
      </c>
    </row>
    <row r="73" spans="1:5" ht="25.5">
      <c r="A73" s="34" t="s">
        <v>50</v>
      </c>
      <c r="E73" s="35" t="s">
        <v>471</v>
      </c>
    </row>
    <row r="74" spans="1:5" ht="12.75">
      <c r="A74" s="36" t="s">
        <v>52</v>
      </c>
      <c r="E74" s="37" t="s">
        <v>732</v>
      </c>
    </row>
    <row r="75" spans="1:18" ht="12.75" customHeight="1">
      <c r="A75" s="6" t="s">
        <v>43</v>
      </c>
      <c s="6"/>
      <c s="41" t="s">
        <v>33</v>
      </c>
      <c s="6"/>
      <c s="27" t="s">
        <v>103</v>
      </c>
      <c s="6"/>
      <c s="6"/>
      <c s="6"/>
      <c s="42">
        <f>0+Q75</f>
      </c>
      <c r="O75">
        <f>0+R75</f>
      </c>
      <c r="Q75">
        <f>0+I76+I79+I82</f>
      </c>
      <c>
        <f>0+O76+O79+O82</f>
      </c>
    </row>
    <row r="76" spans="1:16" ht="12.75">
      <c r="A76" s="25" t="s">
        <v>45</v>
      </c>
      <c s="29" t="s">
        <v>205</v>
      </c>
      <c s="29" t="s">
        <v>733</v>
      </c>
      <c s="25" t="s">
        <v>47</v>
      </c>
      <c s="30" t="s">
        <v>734</v>
      </c>
      <c s="31" t="s">
        <v>80</v>
      </c>
      <c s="32">
        <v>1.562</v>
      </c>
      <c s="33">
        <v>0</v>
      </c>
      <c s="33">
        <f>ROUND(ROUND(H76,2)*ROUND(G76,3),2)</f>
      </c>
      <c r="O76">
        <f>(I76*21)/100</f>
      </c>
      <c t="s">
        <v>23</v>
      </c>
    </row>
    <row r="77" spans="1:5" ht="12.75">
      <c r="A77" s="34" t="s">
        <v>50</v>
      </c>
      <c r="E77" s="35" t="s">
        <v>735</v>
      </c>
    </row>
    <row r="78" spans="1:5" ht="12.75">
      <c r="A78" s="39" t="s">
        <v>52</v>
      </c>
      <c r="E78" s="37" t="s">
        <v>736</v>
      </c>
    </row>
    <row r="79" spans="1:16" ht="12.75">
      <c r="A79" s="25" t="s">
        <v>45</v>
      </c>
      <c s="29" t="s">
        <v>210</v>
      </c>
      <c s="29" t="s">
        <v>562</v>
      </c>
      <c s="25" t="s">
        <v>47</v>
      </c>
      <c s="30" t="s">
        <v>563</v>
      </c>
      <c s="31" t="s">
        <v>80</v>
      </c>
      <c s="32">
        <v>13.844</v>
      </c>
      <c s="33">
        <v>0</v>
      </c>
      <c s="33">
        <f>ROUND(ROUND(H79,2)*ROUND(G79,3),2)</f>
      </c>
      <c r="O79">
        <f>(I79*21)/100</f>
      </c>
      <c t="s">
        <v>23</v>
      </c>
    </row>
    <row r="80" spans="1:5" ht="12.75">
      <c r="A80" s="34" t="s">
        <v>50</v>
      </c>
      <c r="E80" s="35" t="s">
        <v>737</v>
      </c>
    </row>
    <row r="81" spans="1:5" ht="153">
      <c r="A81" s="39" t="s">
        <v>52</v>
      </c>
      <c r="E81" s="37" t="s">
        <v>738</v>
      </c>
    </row>
    <row r="82" spans="1:16" ht="12.75">
      <c r="A82" s="25" t="s">
        <v>45</v>
      </c>
      <c s="29" t="s">
        <v>280</v>
      </c>
      <c s="29" t="s">
        <v>739</v>
      </c>
      <c s="25" t="s">
        <v>47</v>
      </c>
      <c s="30" t="s">
        <v>740</v>
      </c>
      <c s="31" t="s">
        <v>80</v>
      </c>
      <c s="32">
        <v>2.083</v>
      </c>
      <c s="33">
        <v>0</v>
      </c>
      <c s="33">
        <f>ROUND(ROUND(H82,2)*ROUND(G82,3),2)</f>
      </c>
      <c r="O82">
        <f>(I82*21)/100</f>
      </c>
      <c t="s">
        <v>23</v>
      </c>
    </row>
    <row r="83" spans="1:5" ht="38.25">
      <c r="A83" s="34" t="s">
        <v>50</v>
      </c>
      <c r="E83" s="35" t="s">
        <v>741</v>
      </c>
    </row>
    <row r="84" spans="1:5" ht="12.75">
      <c r="A84" s="36" t="s">
        <v>52</v>
      </c>
      <c r="E84" s="37" t="s">
        <v>742</v>
      </c>
    </row>
    <row r="85" spans="1:18" ht="12.75" customHeight="1">
      <c r="A85" s="6" t="s">
        <v>43</v>
      </c>
      <c s="6"/>
      <c s="41" t="s">
        <v>35</v>
      </c>
      <c s="6"/>
      <c s="27" t="s">
        <v>275</v>
      </c>
      <c s="6"/>
      <c s="6"/>
      <c s="6"/>
      <c s="42">
        <f>0+Q85</f>
      </c>
      <c r="O85">
        <f>0+R85</f>
      </c>
      <c r="Q85">
        <f>0+I86+I89+I92+I95+I98+I101+I104+I107</f>
      </c>
      <c>
        <f>0+O86+O89+O92+O95+O98+O101+O104+O107</f>
      </c>
    </row>
    <row r="86" spans="1:16" ht="12.75">
      <c r="A86" s="25" t="s">
        <v>45</v>
      </c>
      <c s="29" t="s">
        <v>285</v>
      </c>
      <c s="29" t="s">
        <v>743</v>
      </c>
      <c s="25" t="s">
        <v>47</v>
      </c>
      <c s="30" t="s">
        <v>744</v>
      </c>
      <c s="31" t="s">
        <v>80</v>
      </c>
      <c s="32">
        <v>8.003</v>
      </c>
      <c s="33">
        <v>0</v>
      </c>
      <c s="33">
        <f>ROUND(ROUND(H86,2)*ROUND(G86,3),2)</f>
      </c>
      <c r="O86">
        <f>(I86*21)/100</f>
      </c>
      <c t="s">
        <v>23</v>
      </c>
    </row>
    <row r="87" spans="1:5" ht="12.75">
      <c r="A87" s="34" t="s">
        <v>50</v>
      </c>
      <c r="E87" s="35" t="s">
        <v>745</v>
      </c>
    </row>
    <row r="88" spans="1:5" ht="12.75">
      <c r="A88" s="39" t="s">
        <v>52</v>
      </c>
      <c r="E88" s="37" t="s">
        <v>746</v>
      </c>
    </row>
    <row r="89" spans="1:16" ht="12.75">
      <c r="A89" s="25" t="s">
        <v>45</v>
      </c>
      <c s="29" t="s">
        <v>290</v>
      </c>
      <c s="29" t="s">
        <v>276</v>
      </c>
      <c s="25" t="s">
        <v>47</v>
      </c>
      <c s="30" t="s">
        <v>277</v>
      </c>
      <c s="31" t="s">
        <v>80</v>
      </c>
      <c s="32">
        <v>10.6</v>
      </c>
      <c s="33">
        <v>0</v>
      </c>
      <c s="33">
        <f>ROUND(ROUND(H89,2)*ROUND(G89,3),2)</f>
      </c>
      <c r="O89">
        <f>(I89*21)/100</f>
      </c>
      <c t="s">
        <v>23</v>
      </c>
    </row>
    <row r="90" spans="1:5" ht="12.75">
      <c r="A90" s="34" t="s">
        <v>50</v>
      </c>
      <c r="E90" s="35" t="s">
        <v>747</v>
      </c>
    </row>
    <row r="91" spans="1:5" ht="12.75">
      <c r="A91" s="39" t="s">
        <v>52</v>
      </c>
      <c r="E91" s="37" t="s">
        <v>748</v>
      </c>
    </row>
    <row r="92" spans="1:16" ht="12.75">
      <c r="A92" s="25" t="s">
        <v>45</v>
      </c>
      <c s="29" t="s">
        <v>294</v>
      </c>
      <c s="29" t="s">
        <v>286</v>
      </c>
      <c s="25" t="s">
        <v>47</v>
      </c>
      <c s="30" t="s">
        <v>287</v>
      </c>
      <c s="31" t="s">
        <v>72</v>
      </c>
      <c s="32">
        <v>40.35</v>
      </c>
      <c s="33">
        <v>0</v>
      </c>
      <c s="33">
        <f>ROUND(ROUND(H92,2)*ROUND(G92,3),2)</f>
      </c>
      <c r="O92">
        <f>(I92*21)/100</f>
      </c>
      <c t="s">
        <v>23</v>
      </c>
    </row>
    <row r="93" spans="1:5" ht="12.75">
      <c r="A93" s="34" t="s">
        <v>50</v>
      </c>
      <c r="E93" s="35" t="s">
        <v>749</v>
      </c>
    </row>
    <row r="94" spans="1:5" ht="12.75">
      <c r="A94" s="39" t="s">
        <v>52</v>
      </c>
      <c r="E94" s="37" t="s">
        <v>750</v>
      </c>
    </row>
    <row r="95" spans="1:16" ht="12.75">
      <c r="A95" s="25" t="s">
        <v>45</v>
      </c>
      <c s="29" t="s">
        <v>299</v>
      </c>
      <c s="29" t="s">
        <v>291</v>
      </c>
      <c s="25" t="s">
        <v>47</v>
      </c>
      <c s="30" t="s">
        <v>292</v>
      </c>
      <c s="31" t="s">
        <v>72</v>
      </c>
      <c s="32">
        <v>118.68</v>
      </c>
      <c s="33">
        <v>0</v>
      </c>
      <c s="33">
        <f>ROUND(ROUND(H95,2)*ROUND(G95,3),2)</f>
      </c>
      <c r="O95">
        <f>(I95*21)/100</f>
      </c>
      <c t="s">
        <v>23</v>
      </c>
    </row>
    <row r="96" spans="1:5" ht="12.75">
      <c r="A96" s="34" t="s">
        <v>50</v>
      </c>
      <c r="E96" s="35" t="s">
        <v>751</v>
      </c>
    </row>
    <row r="97" spans="1:5" ht="38.25">
      <c r="A97" s="39" t="s">
        <v>52</v>
      </c>
      <c r="E97" s="37" t="s">
        <v>752</v>
      </c>
    </row>
    <row r="98" spans="1:16" ht="12.75">
      <c r="A98" s="25" t="s">
        <v>45</v>
      </c>
      <c s="29" t="s">
        <v>304</v>
      </c>
      <c s="29" t="s">
        <v>753</v>
      </c>
      <c s="25" t="s">
        <v>47</v>
      </c>
      <c s="30" t="s">
        <v>754</v>
      </c>
      <c s="31" t="s">
        <v>80</v>
      </c>
      <c s="32">
        <v>5.333</v>
      </c>
      <c s="33">
        <v>0</v>
      </c>
      <c s="33">
        <f>ROUND(ROUND(H98,2)*ROUND(G98,3),2)</f>
      </c>
      <c r="O98">
        <f>(I98*21)/100</f>
      </c>
      <c t="s">
        <v>23</v>
      </c>
    </row>
    <row r="99" spans="1:5" ht="12.75">
      <c r="A99" s="34" t="s">
        <v>50</v>
      </c>
      <c r="E99" s="35" t="s">
        <v>755</v>
      </c>
    </row>
    <row r="100" spans="1:5" ht="12.75">
      <c r="A100" s="39" t="s">
        <v>52</v>
      </c>
      <c r="E100" s="37" t="s">
        <v>756</v>
      </c>
    </row>
    <row r="101" spans="1:16" ht="12.75">
      <c r="A101" s="25" t="s">
        <v>45</v>
      </c>
      <c s="29" t="s">
        <v>309</v>
      </c>
      <c s="29" t="s">
        <v>757</v>
      </c>
      <c s="25" t="s">
        <v>47</v>
      </c>
      <c s="30" t="s">
        <v>758</v>
      </c>
      <c s="31" t="s">
        <v>80</v>
      </c>
      <c s="32">
        <v>7.803</v>
      </c>
      <c s="33">
        <v>0</v>
      </c>
      <c s="33">
        <f>ROUND(ROUND(H101,2)*ROUND(G101,3),2)</f>
      </c>
      <c r="O101">
        <f>(I101*21)/100</f>
      </c>
      <c t="s">
        <v>23</v>
      </c>
    </row>
    <row r="102" spans="1:5" ht="12.75">
      <c r="A102" s="34" t="s">
        <v>50</v>
      </c>
      <c r="E102" s="35" t="s">
        <v>759</v>
      </c>
    </row>
    <row r="103" spans="1:5" ht="12.75">
      <c r="A103" s="39" t="s">
        <v>52</v>
      </c>
      <c r="E103" s="37" t="s">
        <v>760</v>
      </c>
    </row>
    <row r="104" spans="1:16" ht="12.75">
      <c r="A104" s="25" t="s">
        <v>45</v>
      </c>
      <c s="29" t="s">
        <v>314</v>
      </c>
      <c s="29" t="s">
        <v>761</v>
      </c>
      <c s="25" t="s">
        <v>47</v>
      </c>
      <c s="30" t="s">
        <v>762</v>
      </c>
      <c s="31" t="s">
        <v>80</v>
      </c>
      <c s="32">
        <v>3.005</v>
      </c>
      <c s="33">
        <v>0</v>
      </c>
      <c s="33">
        <f>ROUND(ROUND(H104,2)*ROUND(G104,3),2)</f>
      </c>
      <c r="O104">
        <f>(I104*21)/100</f>
      </c>
      <c t="s">
        <v>23</v>
      </c>
    </row>
    <row r="105" spans="1:5" ht="12.75">
      <c r="A105" s="34" t="s">
        <v>50</v>
      </c>
      <c r="E105" s="35" t="s">
        <v>763</v>
      </c>
    </row>
    <row r="106" spans="1:5" ht="12.75">
      <c r="A106" s="39" t="s">
        <v>52</v>
      </c>
      <c r="E106" s="37" t="s">
        <v>764</v>
      </c>
    </row>
    <row r="107" spans="1:16" ht="12.75">
      <c r="A107" s="25" t="s">
        <v>45</v>
      </c>
      <c s="29" t="s">
        <v>318</v>
      </c>
      <c s="29" t="s">
        <v>765</v>
      </c>
      <c s="25" t="s">
        <v>47</v>
      </c>
      <c s="30" t="s">
        <v>766</v>
      </c>
      <c s="31" t="s">
        <v>112</v>
      </c>
      <c s="32">
        <v>36.1</v>
      </c>
      <c s="33">
        <v>0</v>
      </c>
      <c s="33">
        <f>ROUND(ROUND(H107,2)*ROUND(G107,3),2)</f>
      </c>
      <c r="O107">
        <f>(I107*21)/100</f>
      </c>
      <c t="s">
        <v>23</v>
      </c>
    </row>
    <row r="108" spans="1:5" ht="12.75">
      <c r="A108" s="34" t="s">
        <v>50</v>
      </c>
      <c r="E108" s="35" t="s">
        <v>767</v>
      </c>
    </row>
    <row r="109" spans="1:5" ht="12.75">
      <c r="A109" s="36" t="s">
        <v>52</v>
      </c>
      <c r="E109" s="37" t="s">
        <v>768</v>
      </c>
    </row>
    <row r="110" spans="1:18" ht="12.75" customHeight="1">
      <c r="A110" s="6" t="s">
        <v>43</v>
      </c>
      <c s="6"/>
      <c s="41" t="s">
        <v>37</v>
      </c>
      <c s="6"/>
      <c s="27" t="s">
        <v>590</v>
      </c>
      <c s="6"/>
      <c s="6"/>
      <c s="6"/>
      <c s="42">
        <f>0+Q110</f>
      </c>
      <c r="O110">
        <f>0+R110</f>
      </c>
      <c r="Q110">
        <f>0+I111</f>
      </c>
      <c>
        <f>0+O111</f>
      </c>
    </row>
    <row r="111" spans="1:16" ht="25.5">
      <c r="A111" s="25" t="s">
        <v>45</v>
      </c>
      <c s="29" t="s">
        <v>320</v>
      </c>
      <c s="29" t="s">
        <v>592</v>
      </c>
      <c s="25" t="s">
        <v>47</v>
      </c>
      <c s="30" t="s">
        <v>593</v>
      </c>
      <c s="31" t="s">
        <v>72</v>
      </c>
      <c s="32">
        <v>67.257</v>
      </c>
      <c s="33">
        <v>0</v>
      </c>
      <c s="33">
        <f>ROUND(ROUND(H111,2)*ROUND(G111,3),2)</f>
      </c>
      <c r="O111">
        <f>(I111*21)/100</f>
      </c>
      <c t="s">
        <v>23</v>
      </c>
    </row>
    <row r="112" spans="1:5" ht="12.75">
      <c r="A112" s="34" t="s">
        <v>50</v>
      </c>
      <c r="E112" s="35" t="s">
        <v>47</v>
      </c>
    </row>
    <row r="113" spans="1:5" ht="38.25">
      <c r="A113" s="36" t="s">
        <v>52</v>
      </c>
      <c r="E113" s="37" t="s">
        <v>769</v>
      </c>
    </row>
    <row r="114" spans="1:18" ht="12.75" customHeight="1">
      <c r="A114" s="6" t="s">
        <v>43</v>
      </c>
      <c s="6"/>
      <c s="41" t="s">
        <v>77</v>
      </c>
      <c s="6"/>
      <c s="27" t="s">
        <v>108</v>
      </c>
      <c s="6"/>
      <c s="6"/>
      <c s="6"/>
      <c s="42">
        <f>0+Q114</f>
      </c>
      <c r="O114">
        <f>0+R114</f>
      </c>
      <c r="Q114">
        <f>0+I115+I118</f>
      </c>
      <c>
        <f>0+O115+O118</f>
      </c>
    </row>
    <row r="115" spans="1:16" ht="25.5">
      <c r="A115" s="25" t="s">
        <v>45</v>
      </c>
      <c s="29" t="s">
        <v>325</v>
      </c>
      <c s="29" t="s">
        <v>326</v>
      </c>
      <c s="25" t="s">
        <v>47</v>
      </c>
      <c s="30" t="s">
        <v>327</v>
      </c>
      <c s="31" t="s">
        <v>72</v>
      </c>
      <c s="32">
        <v>72.036</v>
      </c>
      <c s="33">
        <v>0</v>
      </c>
      <c s="33">
        <f>ROUND(ROUND(H115,2)*ROUND(G115,3),2)</f>
      </c>
      <c r="O115">
        <f>(I115*21)/100</f>
      </c>
      <c t="s">
        <v>23</v>
      </c>
    </row>
    <row r="116" spans="1:5" ht="25.5">
      <c r="A116" s="34" t="s">
        <v>50</v>
      </c>
      <c r="E116" s="35" t="s">
        <v>610</v>
      </c>
    </row>
    <row r="117" spans="1:5" ht="63.75">
      <c r="A117" s="39" t="s">
        <v>52</v>
      </c>
      <c r="E117" s="37" t="s">
        <v>770</v>
      </c>
    </row>
    <row r="118" spans="1:16" ht="12.75">
      <c r="A118" s="25" t="s">
        <v>45</v>
      </c>
      <c s="29" t="s">
        <v>331</v>
      </c>
      <c s="29" t="s">
        <v>771</v>
      </c>
      <c s="25" t="s">
        <v>47</v>
      </c>
      <c s="30" t="s">
        <v>772</v>
      </c>
      <c s="31" t="s">
        <v>72</v>
      </c>
      <c s="32">
        <v>67.257</v>
      </c>
      <c s="33">
        <v>0</v>
      </c>
      <c s="33">
        <f>ROUND(ROUND(H118,2)*ROUND(G118,3),2)</f>
      </c>
      <c r="O118">
        <f>(I118*21)/100</f>
      </c>
      <c t="s">
        <v>23</v>
      </c>
    </row>
    <row r="119" spans="1:5" ht="12.75">
      <c r="A119" s="34" t="s">
        <v>50</v>
      </c>
      <c r="E119" s="35" t="s">
        <v>773</v>
      </c>
    </row>
    <row r="120" spans="1:5" ht="51">
      <c r="A120" s="36" t="s">
        <v>52</v>
      </c>
      <c r="E120" s="37" t="s">
        <v>774</v>
      </c>
    </row>
    <row r="121" spans="1:18" ht="12.75" customHeight="1">
      <c r="A121" s="6" t="s">
        <v>43</v>
      </c>
      <c s="6"/>
      <c s="41" t="s">
        <v>83</v>
      </c>
      <c s="6"/>
      <c s="27" t="s">
        <v>330</v>
      </c>
      <c s="6"/>
      <c s="6"/>
      <c s="6"/>
      <c s="42">
        <f>0+Q121</f>
      </c>
      <c r="O121">
        <f>0+R121</f>
      </c>
      <c r="Q121">
        <f>0+I122</f>
      </c>
      <c>
        <f>0+O122</f>
      </c>
    </row>
    <row r="122" spans="1:16" ht="12.75">
      <c r="A122" s="25" t="s">
        <v>45</v>
      </c>
      <c s="29" t="s">
        <v>335</v>
      </c>
      <c s="29" t="s">
        <v>636</v>
      </c>
      <c s="25" t="s">
        <v>56</v>
      </c>
      <c s="30" t="s">
        <v>637</v>
      </c>
      <c s="31" t="s">
        <v>112</v>
      </c>
      <c s="32">
        <v>13.24</v>
      </c>
      <c s="33">
        <v>0</v>
      </c>
      <c s="33">
        <f>ROUND(ROUND(H122,2)*ROUND(G122,3),2)</f>
      </c>
      <c r="O122">
        <f>(I122*21)/100</f>
      </c>
      <c t="s">
        <v>23</v>
      </c>
    </row>
    <row r="123" spans="1:5" ht="38.25">
      <c r="A123" s="34" t="s">
        <v>50</v>
      </c>
      <c r="E123" s="35" t="s">
        <v>775</v>
      </c>
    </row>
    <row r="124" spans="1:5" ht="12.75">
      <c r="A124" s="36" t="s">
        <v>52</v>
      </c>
      <c r="E124" s="37" t="s">
        <v>776</v>
      </c>
    </row>
    <row r="125" spans="1:18" ht="12.75" customHeight="1">
      <c r="A125" s="6" t="s">
        <v>43</v>
      </c>
      <c s="6"/>
      <c s="41" t="s">
        <v>40</v>
      </c>
      <c s="6"/>
      <c s="27" t="s">
        <v>114</v>
      </c>
      <c s="6"/>
      <c s="6"/>
      <c s="6"/>
      <c s="42">
        <f>0+Q125</f>
      </c>
      <c r="O125">
        <f>0+R125</f>
      </c>
      <c r="Q125">
        <f>0+I126+I129+I132+I135</f>
      </c>
      <c>
        <f>0+O126+O129+O132+O135</f>
      </c>
    </row>
    <row r="126" spans="1:16" ht="12.75">
      <c r="A126" s="25" t="s">
        <v>45</v>
      </c>
      <c s="29" t="s">
        <v>339</v>
      </c>
      <c s="29" t="s">
        <v>777</v>
      </c>
      <c s="25" t="s">
        <v>47</v>
      </c>
      <c s="30" t="s">
        <v>778</v>
      </c>
      <c s="31" t="s">
        <v>112</v>
      </c>
      <c s="32">
        <v>31.3</v>
      </c>
      <c s="33">
        <v>0</v>
      </c>
      <c s="33">
        <f>ROUND(ROUND(H126,2)*ROUND(G126,3),2)</f>
      </c>
      <c r="O126">
        <f>(I126*21)/100</f>
      </c>
      <c t="s">
        <v>23</v>
      </c>
    </row>
    <row r="127" spans="1:5" ht="38.25">
      <c r="A127" s="34" t="s">
        <v>50</v>
      </c>
      <c r="E127" s="35" t="s">
        <v>779</v>
      </c>
    </row>
    <row r="128" spans="1:5" ht="12.75">
      <c r="A128" s="39" t="s">
        <v>52</v>
      </c>
      <c r="E128" s="37" t="s">
        <v>780</v>
      </c>
    </row>
    <row r="129" spans="1:16" ht="12.75">
      <c r="A129" s="25" t="s">
        <v>45</v>
      </c>
      <c s="29" t="s">
        <v>343</v>
      </c>
      <c s="29" t="s">
        <v>781</v>
      </c>
      <c s="25" t="s">
        <v>47</v>
      </c>
      <c s="30" t="s">
        <v>782</v>
      </c>
      <c s="31" t="s">
        <v>112</v>
      </c>
      <c s="32">
        <v>67.4</v>
      </c>
      <c s="33">
        <v>0</v>
      </c>
      <c s="33">
        <f>ROUND(ROUND(H129,2)*ROUND(G129,3),2)</f>
      </c>
      <c r="O129">
        <f>(I129*21)/100</f>
      </c>
      <c t="s">
        <v>23</v>
      </c>
    </row>
    <row r="130" spans="1:5" ht="25.5">
      <c r="A130" s="34" t="s">
        <v>50</v>
      </c>
      <c r="E130" s="35" t="s">
        <v>783</v>
      </c>
    </row>
    <row r="131" spans="1:5" ht="38.25">
      <c r="A131" s="39" t="s">
        <v>52</v>
      </c>
      <c r="E131" s="37" t="s">
        <v>784</v>
      </c>
    </row>
    <row r="132" spans="1:16" ht="12.75">
      <c r="A132" s="25" t="s">
        <v>45</v>
      </c>
      <c s="29" t="s">
        <v>346</v>
      </c>
      <c s="29" t="s">
        <v>785</v>
      </c>
      <c s="25" t="s">
        <v>47</v>
      </c>
      <c s="30" t="s">
        <v>786</v>
      </c>
      <c s="31" t="s">
        <v>112</v>
      </c>
      <c s="32">
        <v>24.9</v>
      </c>
      <c s="33">
        <v>0</v>
      </c>
      <c s="33">
        <f>ROUND(ROUND(H132,2)*ROUND(G132,3),2)</f>
      </c>
      <c r="O132">
        <f>(I132*21)/100</f>
      </c>
      <c t="s">
        <v>23</v>
      </c>
    </row>
    <row r="133" spans="1:5" ht="25.5">
      <c r="A133" s="34" t="s">
        <v>50</v>
      </c>
      <c r="E133" s="35" t="s">
        <v>787</v>
      </c>
    </row>
    <row r="134" spans="1:5" ht="12.75">
      <c r="A134" s="39" t="s">
        <v>52</v>
      </c>
      <c r="E134" s="37" t="s">
        <v>47</v>
      </c>
    </row>
    <row r="135" spans="1:16" ht="12.75">
      <c r="A135" s="25" t="s">
        <v>45</v>
      </c>
      <c s="29" t="s">
        <v>350</v>
      </c>
      <c s="29" t="s">
        <v>788</v>
      </c>
      <c s="25" t="s">
        <v>47</v>
      </c>
      <c s="30" t="s">
        <v>789</v>
      </c>
      <c s="31" t="s">
        <v>72</v>
      </c>
      <c s="32">
        <v>189.847</v>
      </c>
      <c s="33">
        <v>0</v>
      </c>
      <c s="33">
        <f>ROUND(ROUND(H135,2)*ROUND(G135,3),2)</f>
      </c>
      <c r="O135">
        <f>(I135*21)/100</f>
      </c>
      <c t="s">
        <v>23</v>
      </c>
    </row>
    <row r="136" spans="1:5" ht="25.5">
      <c r="A136" s="34" t="s">
        <v>50</v>
      </c>
      <c r="E136" s="35" t="s">
        <v>790</v>
      </c>
    </row>
    <row r="137" spans="1:5" ht="38.25">
      <c r="A137" s="36" t="s">
        <v>52</v>
      </c>
      <c r="E137" s="37" t="s">
        <v>791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792</v>
      </c>
      <c s="38">
        <f>0+I8</f>
      </c>
      <c r="O3" t="s">
        <v>19</v>
      </c>
      <c t="s">
        <v>23</v>
      </c>
    </row>
    <row r="4" spans="1:16" ht="15" customHeight="1">
      <c r="A4" t="s">
        <v>17</v>
      </c>
      <c s="16" t="s">
        <v>18</v>
      </c>
      <c s="17" t="s">
        <v>792</v>
      </c>
      <c s="6"/>
      <c s="18" t="s">
        <v>793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794</v>
      </c>
      <c s="25" t="s">
        <v>47</v>
      </c>
      <c s="30" t="s">
        <v>795</v>
      </c>
      <c s="31" t="s">
        <v>49</v>
      </c>
      <c s="32">
        <v>1</v>
      </c>
      <c s="33">
        <v>0</v>
      </c>
      <c s="33">
        <f>ROUND(ROUND(H9,2)*ROUND(G9,3),2)</f>
      </c>
      <c r="O9">
        <f>(I9*21)/100</f>
      </c>
      <c t="s">
        <v>23</v>
      </c>
    </row>
    <row r="10" spans="1:5" ht="51">
      <c r="A10" s="34" t="s">
        <v>50</v>
      </c>
      <c r="E10" s="35" t="s">
        <v>796</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